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20" yWindow="-120" windowWidth="29040" windowHeight="15720"/>
  </bookViews>
  <sheets>
    <sheet name="RE 2025-26 Institute wise" sheetId="1" r:id="rId1"/>
  </sheets>
  <definedNames>
    <definedName name="_xlnm._FilterDatabase" localSheetId="0" hidden="1">'RE 2025-26 Institute wise'!$A$7:$S$306</definedName>
    <definedName name="_xlnm.Print_Area" localSheetId="0">'RE 2025-26 Institute wise'!$A$1:$Q$305</definedName>
    <definedName name="_xlnm.Print_Titles" localSheetId="0">'RE 2025-26 Institute wise'!$A:$B,'RE 2025-26 Institute wise'!$1:$6</definedName>
  </definedName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303" i="1"/>
  <c r="N303"/>
  <c r="K303"/>
  <c r="J303"/>
  <c r="I303"/>
  <c r="H303"/>
  <c r="F303"/>
  <c r="E303"/>
  <c r="D303"/>
  <c r="O286"/>
  <c r="N286"/>
  <c r="K286"/>
  <c r="J286"/>
  <c r="I286"/>
  <c r="H286"/>
  <c r="G286"/>
  <c r="F286"/>
  <c r="E286"/>
  <c r="D286"/>
  <c r="H272"/>
  <c r="F272"/>
  <c r="E272"/>
  <c r="O270"/>
  <c r="O272" s="1"/>
  <c r="N270"/>
  <c r="N272" s="1"/>
  <c r="K270"/>
  <c r="K272" s="1"/>
  <c r="J270"/>
  <c r="J272" s="1"/>
  <c r="I270"/>
  <c r="I272" s="1"/>
  <c r="H270"/>
  <c r="G270"/>
  <c r="F270"/>
  <c r="E270"/>
  <c r="D270"/>
  <c r="O262"/>
  <c r="N262"/>
  <c r="N264" s="1"/>
  <c r="K262"/>
  <c r="J262"/>
  <c r="I262"/>
  <c r="H262"/>
  <c r="H264" s="1"/>
  <c r="G262"/>
  <c r="F262"/>
  <c r="E262"/>
  <c r="D262"/>
  <c r="D264" s="1"/>
  <c r="O258"/>
  <c r="N258"/>
  <c r="K258"/>
  <c r="J258"/>
  <c r="I258"/>
  <c r="H258"/>
  <c r="G258"/>
  <c r="F258"/>
  <c r="E258"/>
  <c r="D258"/>
  <c r="O255"/>
  <c r="N255"/>
  <c r="K255"/>
  <c r="J255"/>
  <c r="I255"/>
  <c r="H255"/>
  <c r="G255"/>
  <c r="F255"/>
  <c r="E255"/>
  <c r="D255"/>
  <c r="O250"/>
  <c r="N250"/>
  <c r="K250"/>
  <c r="J250"/>
  <c r="J264" s="1"/>
  <c r="I250"/>
  <c r="H250"/>
  <c r="G250"/>
  <c r="F250"/>
  <c r="E250"/>
  <c r="D250"/>
  <c r="O240"/>
  <c r="O242" s="1"/>
  <c r="N240"/>
  <c r="N242" s="1"/>
  <c r="K240"/>
  <c r="J240"/>
  <c r="I240"/>
  <c r="H240"/>
  <c r="G240"/>
  <c r="F240"/>
  <c r="E240"/>
  <c r="D240"/>
  <c r="D242" s="1"/>
  <c r="O236"/>
  <c r="N236"/>
  <c r="K236"/>
  <c r="J236"/>
  <c r="I236"/>
  <c r="H236"/>
  <c r="G236"/>
  <c r="F236"/>
  <c r="E236"/>
  <c r="D236"/>
  <c r="O228"/>
  <c r="N228"/>
  <c r="K228"/>
  <c r="J228"/>
  <c r="I228"/>
  <c r="H228"/>
  <c r="G228"/>
  <c r="F228"/>
  <c r="E228"/>
  <c r="D228"/>
  <c r="O222"/>
  <c r="N222"/>
  <c r="K222"/>
  <c r="J222"/>
  <c r="I222"/>
  <c r="H222"/>
  <c r="G222"/>
  <c r="F222"/>
  <c r="E222"/>
  <c r="O218"/>
  <c r="N218"/>
  <c r="K218"/>
  <c r="J218"/>
  <c r="I218"/>
  <c r="H218"/>
  <c r="G218"/>
  <c r="F218"/>
  <c r="E218"/>
  <c r="D218"/>
  <c r="O214"/>
  <c r="N214"/>
  <c r="K214"/>
  <c r="J214"/>
  <c r="I214"/>
  <c r="H214"/>
  <c r="G214"/>
  <c r="F214"/>
  <c r="E214"/>
  <c r="D214"/>
  <c r="O210"/>
  <c r="N210"/>
  <c r="K210"/>
  <c r="J210"/>
  <c r="I210"/>
  <c r="H210"/>
  <c r="G210"/>
  <c r="F210"/>
  <c r="E210"/>
  <c r="D210"/>
  <c r="O206"/>
  <c r="N206"/>
  <c r="K206"/>
  <c r="J206"/>
  <c r="I206"/>
  <c r="H206"/>
  <c r="G206"/>
  <c r="F206"/>
  <c r="E206"/>
  <c r="D206"/>
  <c r="O196"/>
  <c r="N196"/>
  <c r="K196"/>
  <c r="J196"/>
  <c r="I196"/>
  <c r="H196"/>
  <c r="G196"/>
  <c r="F196"/>
  <c r="E196"/>
  <c r="D196"/>
  <c r="O192"/>
  <c r="N192"/>
  <c r="K192"/>
  <c r="J192"/>
  <c r="I192"/>
  <c r="H192"/>
  <c r="G192"/>
  <c r="F192"/>
  <c r="E192"/>
  <c r="D192"/>
  <c r="O188"/>
  <c r="N188"/>
  <c r="K188"/>
  <c r="J188"/>
  <c r="I188"/>
  <c r="H188"/>
  <c r="G188"/>
  <c r="F188"/>
  <c r="E188"/>
  <c r="D188"/>
  <c r="O185"/>
  <c r="O186" s="1"/>
  <c r="N185"/>
  <c r="K185"/>
  <c r="J185"/>
  <c r="I185"/>
  <c r="H185"/>
  <c r="G185"/>
  <c r="F185"/>
  <c r="E185"/>
  <c r="D185"/>
  <c r="O181"/>
  <c r="N181"/>
  <c r="K181"/>
  <c r="J181"/>
  <c r="I181"/>
  <c r="H181"/>
  <c r="G181"/>
  <c r="F181"/>
  <c r="E181"/>
  <c r="O176"/>
  <c r="N176"/>
  <c r="K176"/>
  <c r="J176"/>
  <c r="I176"/>
  <c r="H176"/>
  <c r="G176"/>
  <c r="F176"/>
  <c r="E176"/>
  <c r="D176"/>
  <c r="O171"/>
  <c r="N171"/>
  <c r="K171"/>
  <c r="J171"/>
  <c r="I171"/>
  <c r="H171"/>
  <c r="G171"/>
  <c r="F171"/>
  <c r="E171"/>
  <c r="D171"/>
  <c r="P167"/>
  <c r="O167"/>
  <c r="N167"/>
  <c r="K167"/>
  <c r="J167"/>
  <c r="I167"/>
  <c r="H167"/>
  <c r="G167"/>
  <c r="F167"/>
  <c r="E167"/>
  <c r="D167"/>
  <c r="O163"/>
  <c r="N163"/>
  <c r="K163"/>
  <c r="J163"/>
  <c r="I163"/>
  <c r="H163"/>
  <c r="G163"/>
  <c r="F163"/>
  <c r="E163"/>
  <c r="O159"/>
  <c r="N159"/>
  <c r="K159"/>
  <c r="J159"/>
  <c r="I159"/>
  <c r="H159"/>
  <c r="G159"/>
  <c r="F159"/>
  <c r="E159"/>
  <c r="O149"/>
  <c r="N149"/>
  <c r="K149"/>
  <c r="J149"/>
  <c r="I149"/>
  <c r="H149"/>
  <c r="G149"/>
  <c r="F149"/>
  <c r="E149"/>
  <c r="O146"/>
  <c r="N146"/>
  <c r="K146"/>
  <c r="J146"/>
  <c r="I146"/>
  <c r="H146"/>
  <c r="G146"/>
  <c r="F146"/>
  <c r="E146"/>
  <c r="D146"/>
  <c r="O143"/>
  <c r="N143"/>
  <c r="K143"/>
  <c r="J143"/>
  <c r="I143"/>
  <c r="H143"/>
  <c r="G143"/>
  <c r="F143"/>
  <c r="E143"/>
  <c r="D143"/>
  <c r="O138"/>
  <c r="N138"/>
  <c r="K138"/>
  <c r="J138"/>
  <c r="I138"/>
  <c r="H138"/>
  <c r="G138"/>
  <c r="F138"/>
  <c r="E138"/>
  <c r="D138"/>
  <c r="O129"/>
  <c r="N129"/>
  <c r="K129"/>
  <c r="J129"/>
  <c r="I129"/>
  <c r="H129"/>
  <c r="G129"/>
  <c r="F129"/>
  <c r="E129"/>
  <c r="D129"/>
  <c r="O126"/>
  <c r="N126"/>
  <c r="K126"/>
  <c r="J126"/>
  <c r="I126"/>
  <c r="H126"/>
  <c r="G126"/>
  <c r="F126"/>
  <c r="E126"/>
  <c r="D126"/>
  <c r="O121"/>
  <c r="N121"/>
  <c r="K121"/>
  <c r="J121"/>
  <c r="I121"/>
  <c r="H121"/>
  <c r="G121"/>
  <c r="F121"/>
  <c r="E121"/>
  <c r="D121"/>
  <c r="O117"/>
  <c r="N117"/>
  <c r="K117"/>
  <c r="J117"/>
  <c r="I117"/>
  <c r="H117"/>
  <c r="G117"/>
  <c r="F117"/>
  <c r="E117"/>
  <c r="D117"/>
  <c r="O114"/>
  <c r="N114"/>
  <c r="K114"/>
  <c r="J114"/>
  <c r="I114"/>
  <c r="H114"/>
  <c r="G114"/>
  <c r="F114"/>
  <c r="E114"/>
  <c r="D114"/>
  <c r="O111"/>
  <c r="N111"/>
  <c r="K111"/>
  <c r="J111"/>
  <c r="I111"/>
  <c r="H111"/>
  <c r="G111"/>
  <c r="F111"/>
  <c r="E111"/>
  <c r="O108"/>
  <c r="N108"/>
  <c r="K108"/>
  <c r="J108"/>
  <c r="I108"/>
  <c r="H108"/>
  <c r="G108"/>
  <c r="F108"/>
  <c r="E108"/>
  <c r="D108"/>
  <c r="O105"/>
  <c r="N105"/>
  <c r="K105"/>
  <c r="J105"/>
  <c r="I105"/>
  <c r="H105"/>
  <c r="G105"/>
  <c r="F105"/>
  <c r="E105"/>
  <c r="D105"/>
  <c r="O102"/>
  <c r="N102"/>
  <c r="K102"/>
  <c r="J102"/>
  <c r="I102"/>
  <c r="H102"/>
  <c r="G102"/>
  <c r="F102"/>
  <c r="E102"/>
  <c r="D102"/>
  <c r="O97"/>
  <c r="N97"/>
  <c r="K97"/>
  <c r="J97"/>
  <c r="I97"/>
  <c r="H97"/>
  <c r="G97"/>
  <c r="F97"/>
  <c r="E97"/>
  <c r="D97"/>
  <c r="O90"/>
  <c r="N90"/>
  <c r="K90"/>
  <c r="J90"/>
  <c r="I90"/>
  <c r="H90"/>
  <c r="G90"/>
  <c r="F90"/>
  <c r="E90"/>
  <c r="O87"/>
  <c r="N87"/>
  <c r="K87"/>
  <c r="J87"/>
  <c r="I87"/>
  <c r="H87"/>
  <c r="G87"/>
  <c r="F87"/>
  <c r="E87"/>
  <c r="D87"/>
  <c r="O84"/>
  <c r="N84"/>
  <c r="K84"/>
  <c r="J84"/>
  <c r="I84"/>
  <c r="H84"/>
  <c r="G84"/>
  <c r="F84"/>
  <c r="E84"/>
  <c r="D84"/>
  <c r="O80"/>
  <c r="N80"/>
  <c r="K80"/>
  <c r="J80"/>
  <c r="I80"/>
  <c r="H80"/>
  <c r="G80"/>
  <c r="F80"/>
  <c r="E80"/>
  <c r="D80"/>
  <c r="O76"/>
  <c r="N76"/>
  <c r="K76"/>
  <c r="J76"/>
  <c r="I76"/>
  <c r="H76"/>
  <c r="G76"/>
  <c r="F76"/>
  <c r="E76"/>
  <c r="D76"/>
  <c r="O73"/>
  <c r="N73"/>
  <c r="K73"/>
  <c r="J73"/>
  <c r="I73"/>
  <c r="H73"/>
  <c r="G73"/>
  <c r="F73"/>
  <c r="E73"/>
  <c r="D73"/>
  <c r="O70"/>
  <c r="N70"/>
  <c r="K70"/>
  <c r="J70"/>
  <c r="I70"/>
  <c r="H70"/>
  <c r="G70"/>
  <c r="F70"/>
  <c r="E70"/>
  <c r="D70"/>
  <c r="O67"/>
  <c r="N67"/>
  <c r="K67"/>
  <c r="J67"/>
  <c r="I67"/>
  <c r="H67"/>
  <c r="G67"/>
  <c r="F67"/>
  <c r="E67"/>
  <c r="D67"/>
  <c r="O62"/>
  <c r="N62"/>
  <c r="K62"/>
  <c r="J62"/>
  <c r="I62"/>
  <c r="H62"/>
  <c r="G62"/>
  <c r="F62"/>
  <c r="E62"/>
  <c r="O59"/>
  <c r="N59"/>
  <c r="K59"/>
  <c r="J59"/>
  <c r="I59"/>
  <c r="H59"/>
  <c r="G59"/>
  <c r="F59"/>
  <c r="E59"/>
  <c r="D59"/>
  <c r="O55"/>
  <c r="N55"/>
  <c r="K55"/>
  <c r="J55"/>
  <c r="I55"/>
  <c r="H55"/>
  <c r="G55"/>
  <c r="F55"/>
  <c r="E55"/>
  <c r="O52"/>
  <c r="N52"/>
  <c r="K52"/>
  <c r="J52"/>
  <c r="I52"/>
  <c r="H52"/>
  <c r="F52"/>
  <c r="E52"/>
  <c r="O47"/>
  <c r="N47"/>
  <c r="K47"/>
  <c r="J47"/>
  <c r="H47"/>
  <c r="F47"/>
  <c r="D47"/>
  <c r="O43"/>
  <c r="N43"/>
  <c r="K43"/>
  <c r="J43"/>
  <c r="I43"/>
  <c r="H43"/>
  <c r="G43"/>
  <c r="F43"/>
  <c r="E43"/>
  <c r="P40"/>
  <c r="O40"/>
  <c r="N40"/>
  <c r="K40"/>
  <c r="J40"/>
  <c r="I40"/>
  <c r="H40"/>
  <c r="G40"/>
  <c r="F40"/>
  <c r="E40"/>
  <c r="D40"/>
  <c r="O37"/>
  <c r="N37"/>
  <c r="K37"/>
  <c r="J37"/>
  <c r="I37"/>
  <c r="H37"/>
  <c r="G37"/>
  <c r="F37"/>
  <c r="E37"/>
  <c r="O33"/>
  <c r="N33"/>
  <c r="K33"/>
  <c r="J33"/>
  <c r="I33"/>
  <c r="H33"/>
  <c r="G33"/>
  <c r="F33"/>
  <c r="E33"/>
  <c r="O28"/>
  <c r="N28"/>
  <c r="K28"/>
  <c r="J28"/>
  <c r="I28"/>
  <c r="H28"/>
  <c r="G28"/>
  <c r="F28"/>
  <c r="E28"/>
  <c r="O19"/>
  <c r="N19"/>
  <c r="K19"/>
  <c r="J19"/>
  <c r="I19"/>
  <c r="H19"/>
  <c r="G19"/>
  <c r="F19"/>
  <c r="E19"/>
  <c r="D19"/>
  <c r="O16"/>
  <c r="N16"/>
  <c r="K16"/>
  <c r="J16"/>
  <c r="I16"/>
  <c r="H16"/>
  <c r="G16"/>
  <c r="F16"/>
  <c r="E16"/>
  <c r="D16"/>
  <c r="O13"/>
  <c r="N13"/>
  <c r="K13"/>
  <c r="J13"/>
  <c r="I13"/>
  <c r="H13"/>
  <c r="G13"/>
  <c r="F13"/>
  <c r="E13"/>
  <c r="D13"/>
  <c r="O10"/>
  <c r="N10"/>
  <c r="K10"/>
  <c r="J10"/>
  <c r="I10"/>
  <c r="H10"/>
  <c r="G10"/>
  <c r="F10"/>
  <c r="E10"/>
  <c r="P9"/>
  <c r="P11"/>
  <c r="P12"/>
  <c r="P14"/>
  <c r="P15"/>
  <c r="P17"/>
  <c r="P18"/>
  <c r="P19" s="1"/>
  <c r="P20"/>
  <c r="P21"/>
  <c r="P22"/>
  <c r="P23"/>
  <c r="P24"/>
  <c r="P25"/>
  <c r="P26"/>
  <c r="P27"/>
  <c r="P29"/>
  <c r="P30"/>
  <c r="P31"/>
  <c r="P32"/>
  <c r="P34"/>
  <c r="P35"/>
  <c r="P36"/>
  <c r="P38"/>
  <c r="P39"/>
  <c r="P41"/>
  <c r="P42"/>
  <c r="P44"/>
  <c r="P45"/>
  <c r="P46"/>
  <c r="P48"/>
  <c r="P49"/>
  <c r="P50"/>
  <c r="P51"/>
  <c r="P53"/>
  <c r="P54"/>
  <c r="P56"/>
  <c r="P57"/>
  <c r="P58"/>
  <c r="P60"/>
  <c r="P62" s="1"/>
  <c r="P61"/>
  <c r="P63"/>
  <c r="P64"/>
  <c r="P65"/>
  <c r="P66"/>
  <c r="P68"/>
  <c r="P69"/>
  <c r="P71"/>
  <c r="P72"/>
  <c r="P74"/>
  <c r="P75"/>
  <c r="P77"/>
  <c r="P78"/>
  <c r="P79"/>
  <c r="P81"/>
  <c r="P82"/>
  <c r="P83"/>
  <c r="P85"/>
  <c r="P86"/>
  <c r="P88"/>
  <c r="P89"/>
  <c r="P91"/>
  <c r="P92"/>
  <c r="P94"/>
  <c r="P95"/>
  <c r="P96"/>
  <c r="P98"/>
  <c r="P99"/>
  <c r="P100"/>
  <c r="P101"/>
  <c r="P103"/>
  <c r="P104"/>
  <c r="P106"/>
  <c r="P107"/>
  <c r="P109"/>
  <c r="P110"/>
  <c r="P112"/>
  <c r="P113"/>
  <c r="P115"/>
  <c r="P116"/>
  <c r="P118"/>
  <c r="P119"/>
  <c r="P121" s="1"/>
  <c r="P120"/>
  <c r="P122"/>
  <c r="P123"/>
  <c r="P124"/>
  <c r="P125"/>
  <c r="P126" s="1"/>
  <c r="P127"/>
  <c r="P128"/>
  <c r="P130"/>
  <c r="P131"/>
  <c r="P132"/>
  <c r="P133"/>
  <c r="P134"/>
  <c r="P135"/>
  <c r="P136"/>
  <c r="P137"/>
  <c r="P140"/>
  <c r="P141"/>
  <c r="P142"/>
  <c r="P144"/>
  <c r="P145"/>
  <c r="P147"/>
  <c r="P148"/>
  <c r="P149" s="1"/>
  <c r="P150"/>
  <c r="P151"/>
  <c r="P152"/>
  <c r="P153"/>
  <c r="P154"/>
  <c r="P155"/>
  <c r="P156"/>
  <c r="P157"/>
  <c r="P158"/>
  <c r="P160"/>
  <c r="P161"/>
  <c r="P162"/>
  <c r="P164"/>
  <c r="P165"/>
  <c r="P166"/>
  <c r="P168"/>
  <c r="P169"/>
  <c r="P170"/>
  <c r="P172"/>
  <c r="P173"/>
  <c r="P174"/>
  <c r="P175"/>
  <c r="P177"/>
  <c r="P178"/>
  <c r="P179"/>
  <c r="P180"/>
  <c r="P182"/>
  <c r="P183"/>
  <c r="P184"/>
  <c r="P187"/>
  <c r="P188" s="1"/>
  <c r="P189"/>
  <c r="P190"/>
  <c r="P191"/>
  <c r="P193"/>
  <c r="P194"/>
  <c r="P195"/>
  <c r="P197"/>
  <c r="P198"/>
  <c r="P199"/>
  <c r="P200"/>
  <c r="P206" s="1"/>
  <c r="P201"/>
  <c r="P202"/>
  <c r="P203"/>
  <c r="P204"/>
  <c r="P205"/>
  <c r="P207"/>
  <c r="P208"/>
  <c r="P209"/>
  <c r="P210" s="1"/>
  <c r="P211"/>
  <c r="P212"/>
  <c r="P213"/>
  <c r="P215"/>
  <c r="P216"/>
  <c r="P218" s="1"/>
  <c r="P217"/>
  <c r="P219"/>
  <c r="P220"/>
  <c r="P221"/>
  <c r="P223"/>
  <c r="P224"/>
  <c r="P226"/>
  <c r="P227"/>
  <c r="P229"/>
  <c r="P230"/>
  <c r="P231"/>
  <c r="P232"/>
  <c r="P233"/>
  <c r="P234"/>
  <c r="P235"/>
  <c r="P237"/>
  <c r="P238"/>
  <c r="P239"/>
  <c r="P241"/>
  <c r="P243"/>
  <c r="P250" s="1"/>
  <c r="P244"/>
  <c r="P245"/>
  <c r="P246"/>
  <c r="P247"/>
  <c r="P248"/>
  <c r="P249"/>
  <c r="P251"/>
  <c r="P252"/>
  <c r="P253"/>
  <c r="P254"/>
  <c r="P256"/>
  <c r="P258" s="1"/>
  <c r="P257"/>
  <c r="P259"/>
  <c r="P260"/>
  <c r="P261"/>
  <c r="P263"/>
  <c r="P265"/>
  <c r="P266"/>
  <c r="P267"/>
  <c r="P268"/>
  <c r="P270" s="1"/>
  <c r="P269"/>
  <c r="P271"/>
  <c r="P273"/>
  <c r="P274"/>
  <c r="P275"/>
  <c r="P276"/>
  <c r="P277"/>
  <c r="P278"/>
  <c r="P279"/>
  <c r="P280"/>
  <c r="P281"/>
  <c r="P282"/>
  <c r="P283"/>
  <c r="P284"/>
  <c r="P285"/>
  <c r="P287"/>
  <c r="P288"/>
  <c r="P289"/>
  <c r="P290"/>
  <c r="P291"/>
  <c r="P292"/>
  <c r="P293"/>
  <c r="P294"/>
  <c r="P295"/>
  <c r="P296"/>
  <c r="P297"/>
  <c r="P298"/>
  <c r="P299"/>
  <c r="P300"/>
  <c r="P301"/>
  <c r="P302"/>
  <c r="P304"/>
  <c r="P8"/>
  <c r="M304"/>
  <c r="C273"/>
  <c r="L304"/>
  <c r="J93" l="1"/>
  <c r="K225"/>
  <c r="P163"/>
  <c r="P33"/>
  <c r="P272"/>
  <c r="P228"/>
  <c r="P185"/>
  <c r="O93"/>
  <c r="K139"/>
  <c r="K242"/>
  <c r="P37"/>
  <c r="K93"/>
  <c r="G139"/>
  <c r="O139"/>
  <c r="O305" s="1"/>
  <c r="N186"/>
  <c r="H186"/>
  <c r="G225"/>
  <c r="I242"/>
  <c r="P286"/>
  <c r="F139"/>
  <c r="N139"/>
  <c r="K186"/>
  <c r="G186"/>
  <c r="P129"/>
  <c r="J186"/>
  <c r="F186"/>
  <c r="N225"/>
  <c r="N305" s="1"/>
  <c r="E225"/>
  <c r="G242"/>
  <c r="P171"/>
  <c r="I186"/>
  <c r="E186"/>
  <c r="F242"/>
  <c r="P196"/>
  <c r="P87"/>
  <c r="P43"/>
  <c r="O225"/>
  <c r="E242"/>
  <c r="G264"/>
  <c r="O264"/>
  <c r="P97"/>
  <c r="F225"/>
  <c r="H242"/>
  <c r="H305" s="1"/>
  <c r="F264"/>
  <c r="F305" s="1"/>
  <c r="P67"/>
  <c r="I264"/>
  <c r="K264"/>
  <c r="K305" s="1"/>
  <c r="P222"/>
  <c r="E139"/>
  <c r="I225"/>
  <c r="H93"/>
  <c r="E264"/>
  <c r="P143"/>
  <c r="P55"/>
  <c r="F93"/>
  <c r="J139"/>
  <c r="J225"/>
  <c r="P303"/>
  <c r="I139"/>
  <c r="P102"/>
  <c r="P16"/>
  <c r="N93"/>
  <c r="H139"/>
  <c r="H225"/>
  <c r="J242"/>
  <c r="J305" s="1"/>
  <c r="P176"/>
  <c r="P114"/>
  <c r="P117"/>
  <c r="P138"/>
  <c r="P73"/>
  <c r="P80"/>
  <c r="P236"/>
  <c r="P192"/>
  <c r="P225" s="1"/>
  <c r="P105"/>
  <c r="P59"/>
  <c r="P47"/>
  <c r="Q304"/>
  <c r="P146"/>
  <c r="P159"/>
  <c r="P84"/>
  <c r="P28"/>
  <c r="P255"/>
  <c r="P214"/>
  <c r="P108"/>
  <c r="P70"/>
  <c r="P181"/>
  <c r="P52"/>
  <c r="P10"/>
  <c r="P111"/>
  <c r="P90"/>
  <c r="P240"/>
  <c r="P262"/>
  <c r="P264" s="1"/>
  <c r="P76"/>
  <c r="P13"/>
  <c r="C222"/>
  <c r="C218"/>
  <c r="C214"/>
  <c r="C210"/>
  <c r="C206"/>
  <c r="C196"/>
  <c r="C192"/>
  <c r="C188"/>
  <c r="P93" l="1"/>
  <c r="P305" s="1"/>
  <c r="P186"/>
  <c r="P242"/>
  <c r="P139"/>
  <c r="L9"/>
  <c r="M9"/>
  <c r="L11"/>
  <c r="M11"/>
  <c r="M13" s="1"/>
  <c r="L12"/>
  <c r="M12"/>
  <c r="L14"/>
  <c r="M14"/>
  <c r="L15"/>
  <c r="L16" s="1"/>
  <c r="M15"/>
  <c r="L17"/>
  <c r="M17"/>
  <c r="L18"/>
  <c r="M18"/>
  <c r="L20"/>
  <c r="L21"/>
  <c r="M21"/>
  <c r="L22"/>
  <c r="L23"/>
  <c r="L24"/>
  <c r="L25"/>
  <c r="M25"/>
  <c r="L26"/>
  <c r="L27"/>
  <c r="M29"/>
  <c r="L30"/>
  <c r="L31"/>
  <c r="L32"/>
  <c r="M32"/>
  <c r="L34"/>
  <c r="L35"/>
  <c r="M35"/>
  <c r="L36"/>
  <c r="M36"/>
  <c r="M38"/>
  <c r="L39"/>
  <c r="M39"/>
  <c r="L41"/>
  <c r="L42"/>
  <c r="M42"/>
  <c r="M44"/>
  <c r="L45"/>
  <c r="M45"/>
  <c r="L46"/>
  <c r="M46"/>
  <c r="L48"/>
  <c r="L49"/>
  <c r="L50"/>
  <c r="L53"/>
  <c r="L54"/>
  <c r="M54"/>
  <c r="L56"/>
  <c r="Q56" s="1"/>
  <c r="M56"/>
  <c r="L57"/>
  <c r="M57"/>
  <c r="L58"/>
  <c r="M58"/>
  <c r="M59" s="1"/>
  <c r="L60"/>
  <c r="L61"/>
  <c r="M61"/>
  <c r="L63"/>
  <c r="Q63" s="1"/>
  <c r="M63"/>
  <c r="L64"/>
  <c r="Q64" s="1"/>
  <c r="M64"/>
  <c r="L65"/>
  <c r="M65"/>
  <c r="L66"/>
  <c r="M66"/>
  <c r="L68"/>
  <c r="M68"/>
  <c r="L69"/>
  <c r="M69"/>
  <c r="M70" s="1"/>
  <c r="L71"/>
  <c r="M71"/>
  <c r="L72"/>
  <c r="M72"/>
  <c r="M73" s="1"/>
  <c r="L74"/>
  <c r="Q74" s="1"/>
  <c r="M74"/>
  <c r="L75"/>
  <c r="M75"/>
  <c r="M77"/>
  <c r="L78"/>
  <c r="M78"/>
  <c r="L79"/>
  <c r="M79"/>
  <c r="L81"/>
  <c r="M81"/>
  <c r="L82"/>
  <c r="M82"/>
  <c r="L83"/>
  <c r="M83"/>
  <c r="L85"/>
  <c r="M85"/>
  <c r="L86"/>
  <c r="M86"/>
  <c r="L88"/>
  <c r="L89"/>
  <c r="M89"/>
  <c r="L92"/>
  <c r="L94"/>
  <c r="Q94" s="1"/>
  <c r="M94"/>
  <c r="L95"/>
  <c r="M95"/>
  <c r="L96"/>
  <c r="L97" s="1"/>
  <c r="M96"/>
  <c r="M97" s="1"/>
  <c r="L98"/>
  <c r="M98"/>
  <c r="L99"/>
  <c r="M99"/>
  <c r="L100"/>
  <c r="M100"/>
  <c r="L101"/>
  <c r="M101"/>
  <c r="L103"/>
  <c r="M103"/>
  <c r="L104"/>
  <c r="M104"/>
  <c r="L106"/>
  <c r="M106"/>
  <c r="L107"/>
  <c r="L108" s="1"/>
  <c r="M107"/>
  <c r="M108" s="1"/>
  <c r="L109"/>
  <c r="L110"/>
  <c r="M110"/>
  <c r="L112"/>
  <c r="Q112" s="1"/>
  <c r="M112"/>
  <c r="L113"/>
  <c r="M113"/>
  <c r="L115"/>
  <c r="M115"/>
  <c r="L116"/>
  <c r="M116"/>
  <c r="L118"/>
  <c r="M118"/>
  <c r="L119"/>
  <c r="M119"/>
  <c r="L120"/>
  <c r="L121" s="1"/>
  <c r="M120"/>
  <c r="L122"/>
  <c r="Q122" s="1"/>
  <c r="M122"/>
  <c r="L123"/>
  <c r="Q123" s="1"/>
  <c r="M123"/>
  <c r="L124"/>
  <c r="Q124" s="1"/>
  <c r="M124"/>
  <c r="L125"/>
  <c r="M125"/>
  <c r="L127"/>
  <c r="M127"/>
  <c r="L128"/>
  <c r="M128"/>
  <c r="L130"/>
  <c r="M130"/>
  <c r="L131"/>
  <c r="M131"/>
  <c r="L132"/>
  <c r="Q132" s="1"/>
  <c r="M132"/>
  <c r="L133"/>
  <c r="Q133" s="1"/>
  <c r="M133"/>
  <c r="L134"/>
  <c r="Q134" s="1"/>
  <c r="M134"/>
  <c r="L135"/>
  <c r="M135"/>
  <c r="L136"/>
  <c r="M136"/>
  <c r="L137"/>
  <c r="M137"/>
  <c r="L140"/>
  <c r="M140"/>
  <c r="L141"/>
  <c r="M141"/>
  <c r="L142"/>
  <c r="M142"/>
  <c r="M143" s="1"/>
  <c r="L144"/>
  <c r="Q144" s="1"/>
  <c r="M144"/>
  <c r="L145"/>
  <c r="M145"/>
  <c r="L147"/>
  <c r="L148"/>
  <c r="M148"/>
  <c r="L150"/>
  <c r="L151"/>
  <c r="L152"/>
  <c r="M152"/>
  <c r="L153"/>
  <c r="M153"/>
  <c r="L154"/>
  <c r="M154"/>
  <c r="L155"/>
  <c r="M155"/>
  <c r="L156"/>
  <c r="L157"/>
  <c r="Q157" s="1"/>
  <c r="M157"/>
  <c r="L158"/>
  <c r="M158"/>
  <c r="L160"/>
  <c r="M160"/>
  <c r="L161"/>
  <c r="L162"/>
  <c r="M162"/>
  <c r="L164"/>
  <c r="L165"/>
  <c r="M165"/>
  <c r="L166"/>
  <c r="M166"/>
  <c r="M167" s="1"/>
  <c r="L168"/>
  <c r="Q168" s="1"/>
  <c r="M168"/>
  <c r="L169"/>
  <c r="Q169" s="1"/>
  <c r="M169"/>
  <c r="L170"/>
  <c r="M170"/>
  <c r="L172"/>
  <c r="M172"/>
  <c r="L173"/>
  <c r="M173"/>
  <c r="L174"/>
  <c r="M174"/>
  <c r="L175"/>
  <c r="L176" s="1"/>
  <c r="M175"/>
  <c r="L177"/>
  <c r="Q177" s="1"/>
  <c r="M177"/>
  <c r="L178"/>
  <c r="Q178" s="1"/>
  <c r="M178"/>
  <c r="L179"/>
  <c r="Q179" s="1"/>
  <c r="M179"/>
  <c r="L180"/>
  <c r="L182"/>
  <c r="M182"/>
  <c r="L183"/>
  <c r="Q183" s="1"/>
  <c r="M183"/>
  <c r="L184"/>
  <c r="M184"/>
  <c r="L187"/>
  <c r="L188" s="1"/>
  <c r="M187"/>
  <c r="M188" s="1"/>
  <c r="L189"/>
  <c r="M189"/>
  <c r="L190"/>
  <c r="M190"/>
  <c r="L191"/>
  <c r="M191"/>
  <c r="L193"/>
  <c r="M193"/>
  <c r="L194"/>
  <c r="L196" s="1"/>
  <c r="M194"/>
  <c r="L195"/>
  <c r="M195"/>
  <c r="L197"/>
  <c r="M197"/>
  <c r="L198"/>
  <c r="M198"/>
  <c r="L199"/>
  <c r="M199"/>
  <c r="L200"/>
  <c r="M200"/>
  <c r="M206" s="1"/>
  <c r="L201"/>
  <c r="M201"/>
  <c r="L202"/>
  <c r="M202"/>
  <c r="L203"/>
  <c r="M203"/>
  <c r="L204"/>
  <c r="Q204" s="1"/>
  <c r="M204"/>
  <c r="L205"/>
  <c r="M205"/>
  <c r="L207"/>
  <c r="M207"/>
  <c r="L208"/>
  <c r="M208"/>
  <c r="L209"/>
  <c r="M209"/>
  <c r="L211"/>
  <c r="M211"/>
  <c r="L212"/>
  <c r="M212"/>
  <c r="L213"/>
  <c r="M213"/>
  <c r="L215"/>
  <c r="Q215" s="1"/>
  <c r="M215"/>
  <c r="L216"/>
  <c r="M216"/>
  <c r="L217"/>
  <c r="M217"/>
  <c r="L219"/>
  <c r="L220"/>
  <c r="L221"/>
  <c r="M221"/>
  <c r="L223"/>
  <c r="M223"/>
  <c r="L224"/>
  <c r="M224"/>
  <c r="L226"/>
  <c r="M226"/>
  <c r="L227"/>
  <c r="M227"/>
  <c r="M228" s="1"/>
  <c r="L229"/>
  <c r="M229"/>
  <c r="L230"/>
  <c r="M230"/>
  <c r="L231"/>
  <c r="M231"/>
  <c r="L232"/>
  <c r="M232"/>
  <c r="L233"/>
  <c r="M233"/>
  <c r="L234"/>
  <c r="M234"/>
  <c r="L235"/>
  <c r="M235"/>
  <c r="L237"/>
  <c r="Q237" s="1"/>
  <c r="M237"/>
  <c r="L238"/>
  <c r="M238"/>
  <c r="L239"/>
  <c r="M239"/>
  <c r="M240" s="1"/>
  <c r="L241"/>
  <c r="M241"/>
  <c r="L243"/>
  <c r="M243"/>
  <c r="L244"/>
  <c r="M244"/>
  <c r="L245"/>
  <c r="M245"/>
  <c r="L246"/>
  <c r="M246"/>
  <c r="L247"/>
  <c r="Q247" s="1"/>
  <c r="M247"/>
  <c r="L248"/>
  <c r="M248"/>
  <c r="L249"/>
  <c r="M249"/>
  <c r="L251"/>
  <c r="M251"/>
  <c r="L252"/>
  <c r="M252"/>
  <c r="L253"/>
  <c r="M253"/>
  <c r="L254"/>
  <c r="M254"/>
  <c r="L256"/>
  <c r="M256"/>
  <c r="L257"/>
  <c r="Q257" s="1"/>
  <c r="M257"/>
  <c r="L259"/>
  <c r="M259"/>
  <c r="L260"/>
  <c r="M260"/>
  <c r="L261"/>
  <c r="M261"/>
  <c r="L263"/>
  <c r="M263"/>
  <c r="L265"/>
  <c r="M265"/>
  <c r="L266"/>
  <c r="M266"/>
  <c r="L267"/>
  <c r="M267"/>
  <c r="L268"/>
  <c r="M268"/>
  <c r="M270" s="1"/>
  <c r="L269"/>
  <c r="M269"/>
  <c r="L273"/>
  <c r="M273"/>
  <c r="L274"/>
  <c r="M274"/>
  <c r="L275"/>
  <c r="M275"/>
  <c r="L276"/>
  <c r="M276"/>
  <c r="L277"/>
  <c r="M277"/>
  <c r="L278"/>
  <c r="M278"/>
  <c r="L279"/>
  <c r="Q279" s="1"/>
  <c r="M279"/>
  <c r="L280"/>
  <c r="M280"/>
  <c r="L281"/>
  <c r="M281"/>
  <c r="L282"/>
  <c r="M282"/>
  <c r="L283"/>
  <c r="M283"/>
  <c r="L284"/>
  <c r="M284"/>
  <c r="L285"/>
  <c r="M285"/>
  <c r="L287"/>
  <c r="M287"/>
  <c r="M288"/>
  <c r="M289"/>
  <c r="L290"/>
  <c r="M290"/>
  <c r="L291"/>
  <c r="M291"/>
  <c r="M292"/>
  <c r="L293"/>
  <c r="Q293" s="1"/>
  <c r="M293"/>
  <c r="L294"/>
  <c r="Q294" s="1"/>
  <c r="M294"/>
  <c r="M295"/>
  <c r="M296"/>
  <c r="M297"/>
  <c r="L298"/>
  <c r="M298"/>
  <c r="L299"/>
  <c r="Q299" s="1"/>
  <c r="M299"/>
  <c r="L300"/>
  <c r="M300"/>
  <c r="L301"/>
  <c r="M301"/>
  <c r="L302"/>
  <c r="M302"/>
  <c r="L8"/>
  <c r="L10" s="1"/>
  <c r="C286"/>
  <c r="Q284" l="1"/>
  <c r="Q276"/>
  <c r="Q253"/>
  <c r="Q244"/>
  <c r="Q233"/>
  <c r="Q223"/>
  <c r="Q201"/>
  <c r="Q191"/>
  <c r="Q100"/>
  <c r="Q35"/>
  <c r="L240"/>
  <c r="L59"/>
  <c r="L181"/>
  <c r="L171"/>
  <c r="L126"/>
  <c r="M102"/>
  <c r="L90"/>
  <c r="L37"/>
  <c r="L258"/>
  <c r="L236"/>
  <c r="M171"/>
  <c r="M126"/>
  <c r="M303"/>
  <c r="Q195"/>
  <c r="Q265"/>
  <c r="Q173"/>
  <c r="M105"/>
  <c r="M40"/>
  <c r="L43"/>
  <c r="Q241"/>
  <c r="M286"/>
  <c r="Q302"/>
  <c r="Q282"/>
  <c r="Q274"/>
  <c r="Q231"/>
  <c r="L286"/>
  <c r="M255"/>
  <c r="M210"/>
  <c r="M192"/>
  <c r="Q263"/>
  <c r="Q283"/>
  <c r="Q275"/>
  <c r="Q252"/>
  <c r="Q232"/>
  <c r="Q221"/>
  <c r="Q209"/>
  <c r="Q190"/>
  <c r="Q155"/>
  <c r="Q99"/>
  <c r="Q85"/>
  <c r="Q166"/>
  <c r="L167"/>
  <c r="Q72"/>
  <c r="L73"/>
  <c r="Q116"/>
  <c r="L117"/>
  <c r="Q66"/>
  <c r="L67"/>
  <c r="Q11"/>
  <c r="L13"/>
  <c r="L149"/>
  <c r="L55"/>
  <c r="M258"/>
  <c r="M236"/>
  <c r="M242" s="1"/>
  <c r="M196"/>
  <c r="Q172"/>
  <c r="Q160"/>
  <c r="Q136"/>
  <c r="Q127"/>
  <c r="Q261"/>
  <c r="L262"/>
  <c r="L264" s="1"/>
  <c r="Q200"/>
  <c r="L206"/>
  <c r="Q32"/>
  <c r="L33"/>
  <c r="Q268"/>
  <c r="L270"/>
  <c r="Q79"/>
  <c r="Q39"/>
  <c r="Q137"/>
  <c r="L138"/>
  <c r="M262"/>
  <c r="M117"/>
  <c r="M80"/>
  <c r="L218"/>
  <c r="L185"/>
  <c r="L163"/>
  <c r="M138"/>
  <c r="M129"/>
  <c r="Q142"/>
  <c r="L143"/>
  <c r="Q61"/>
  <c r="L62"/>
  <c r="Q227"/>
  <c r="L228"/>
  <c r="L242" s="1"/>
  <c r="Q104"/>
  <c r="L105"/>
  <c r="Q128"/>
  <c r="Q129" s="1"/>
  <c r="L129"/>
  <c r="M84"/>
  <c r="L159"/>
  <c r="M67"/>
  <c r="M218"/>
  <c r="M185"/>
  <c r="L70"/>
  <c r="Q208"/>
  <c r="L210"/>
  <c r="Q189"/>
  <c r="L192"/>
  <c r="Q83"/>
  <c r="L84"/>
  <c r="L222"/>
  <c r="L225" s="1"/>
  <c r="Q199"/>
  <c r="M176"/>
  <c r="Q154"/>
  <c r="M121"/>
  <c r="Q98"/>
  <c r="Q45"/>
  <c r="M16"/>
  <c r="Q110"/>
  <c r="L111"/>
  <c r="Q251"/>
  <c r="L255"/>
  <c r="Q243"/>
  <c r="L250"/>
  <c r="Q46"/>
  <c r="Q18"/>
  <c r="L19"/>
  <c r="Q211"/>
  <c r="L214"/>
  <c r="Q86"/>
  <c r="L87"/>
  <c r="Q145"/>
  <c r="Q146" s="1"/>
  <c r="L146"/>
  <c r="Q113"/>
  <c r="Q114" s="1"/>
  <c r="L114"/>
  <c r="Q75"/>
  <c r="Q76" s="1"/>
  <c r="L76"/>
  <c r="Q101"/>
  <c r="L102"/>
  <c r="M250"/>
  <c r="M47"/>
  <c r="M19"/>
  <c r="M214"/>
  <c r="M87"/>
  <c r="L28"/>
  <c r="Q285"/>
  <c r="Q277"/>
  <c r="Q266"/>
  <c r="Q254"/>
  <c r="Q245"/>
  <c r="Q234"/>
  <c r="Q224"/>
  <c r="Q212"/>
  <c r="Q202"/>
  <c r="Q193"/>
  <c r="M146"/>
  <c r="M114"/>
  <c r="M76"/>
  <c r="Q21"/>
  <c r="Q298"/>
  <c r="Q287"/>
  <c r="Q278"/>
  <c r="Q267"/>
  <c r="Q256"/>
  <c r="Q258" s="1"/>
  <c r="Q246"/>
  <c r="Q235"/>
  <c r="Q236" s="1"/>
  <c r="Q226"/>
  <c r="Q213"/>
  <c r="Q203"/>
  <c r="Q182"/>
  <c r="Q148"/>
  <c r="Q103"/>
  <c r="Q78"/>
  <c r="Q54"/>
  <c r="Q118"/>
  <c r="Q68"/>
  <c r="Q25"/>
  <c r="Q12"/>
  <c r="Q174"/>
  <c r="Q140"/>
  <c r="Q130"/>
  <c r="Q119"/>
  <c r="Q69"/>
  <c r="Q42"/>
  <c r="Q14"/>
  <c r="Q175"/>
  <c r="Q165"/>
  <c r="Q170"/>
  <c r="Q171" s="1"/>
  <c r="Q158"/>
  <c r="Q135"/>
  <c r="Q125"/>
  <c r="Q126" s="1"/>
  <c r="Q115"/>
  <c r="Q89"/>
  <c r="Q65"/>
  <c r="Q36"/>
  <c r="Q9"/>
  <c r="Q194"/>
  <c r="Q300"/>
  <c r="Q290"/>
  <c r="Q280"/>
  <c r="Q269"/>
  <c r="Q259"/>
  <c r="Q248"/>
  <c r="Q238"/>
  <c r="Q229"/>
  <c r="Q216"/>
  <c r="Q205"/>
  <c r="Q197"/>
  <c r="Q184"/>
  <c r="Q185" s="1"/>
  <c r="Q162"/>
  <c r="Q152"/>
  <c r="Q106"/>
  <c r="Q95"/>
  <c r="Q81"/>
  <c r="Q57"/>
  <c r="Q187"/>
  <c r="Q188" s="1"/>
  <c r="Q301"/>
  <c r="Q291"/>
  <c r="Q281"/>
  <c r="Q273"/>
  <c r="Q260"/>
  <c r="Q249"/>
  <c r="Q239"/>
  <c r="Q230"/>
  <c r="Q217"/>
  <c r="Q207"/>
  <c r="Q198"/>
  <c r="Q153"/>
  <c r="Q107"/>
  <c r="Q96"/>
  <c r="Q82"/>
  <c r="Q58"/>
  <c r="Q141"/>
  <c r="Q131"/>
  <c r="Q120"/>
  <c r="Q71"/>
  <c r="Q15"/>
  <c r="Q17"/>
  <c r="D49"/>
  <c r="M49" s="1"/>
  <c r="Q49" s="1"/>
  <c r="D92"/>
  <c r="M92" s="1"/>
  <c r="D26"/>
  <c r="M26" s="1"/>
  <c r="Q26" s="1"/>
  <c r="D20"/>
  <c r="M264" l="1"/>
  <c r="Q73"/>
  <c r="Q262"/>
  <c r="Q264" s="1"/>
  <c r="Q210"/>
  <c r="Q102"/>
  <c r="Q192"/>
  <c r="Q87"/>
  <c r="Q196"/>
  <c r="L186"/>
  <c r="Q97"/>
  <c r="Q59"/>
  <c r="Q255"/>
  <c r="Q176"/>
  <c r="Q13"/>
  <c r="Q242"/>
  <c r="Q218"/>
  <c r="Q286"/>
  <c r="Q228"/>
  <c r="Q240"/>
  <c r="Q105"/>
  <c r="Q138"/>
  <c r="Q92"/>
  <c r="Q214"/>
  <c r="L139"/>
  <c r="Q206"/>
  <c r="Q70"/>
  <c r="Q167"/>
  <c r="Q250"/>
  <c r="Q84"/>
  <c r="Q121"/>
  <c r="Q117"/>
  <c r="Q16"/>
  <c r="Q19"/>
  <c r="Q67"/>
  <c r="Q108"/>
  <c r="Q143"/>
  <c r="Q270"/>
  <c r="M20"/>
  <c r="D22"/>
  <c r="M22" s="1"/>
  <c r="Q22" s="1"/>
  <c r="D164"/>
  <c r="M164" s="1"/>
  <c r="Q164" s="1"/>
  <c r="D180"/>
  <c r="D181" s="1"/>
  <c r="Q20" l="1"/>
  <c r="M180"/>
  <c r="D271"/>
  <c r="D27"/>
  <c r="M27" s="1"/>
  <c r="Q27" s="1"/>
  <c r="D8"/>
  <c r="D10" s="1"/>
  <c r="D24"/>
  <c r="M24" s="1"/>
  <c r="Q24" s="1"/>
  <c r="D41"/>
  <c r="D43" s="1"/>
  <c r="D31"/>
  <c r="D33" s="1"/>
  <c r="D91"/>
  <c r="M91" s="1"/>
  <c r="D30"/>
  <c r="M30" s="1"/>
  <c r="Q30" s="1"/>
  <c r="M271" l="1"/>
  <c r="M272" s="1"/>
  <c r="D272"/>
  <c r="Q180"/>
  <c r="Q181" s="1"/>
  <c r="M181"/>
  <c r="M8"/>
  <c r="M41"/>
  <c r="M31"/>
  <c r="D109"/>
  <c r="D111" s="1"/>
  <c r="D139" s="1"/>
  <c r="E29"/>
  <c r="L29" s="1"/>
  <c r="Q29" s="1"/>
  <c r="E44"/>
  <c r="E47" s="1"/>
  <c r="I44"/>
  <c r="I47" s="1"/>
  <c r="I91"/>
  <c r="G51"/>
  <c r="G52" s="1"/>
  <c r="G93" s="1"/>
  <c r="C91"/>
  <c r="D23"/>
  <c r="D28" s="1"/>
  <c r="D88"/>
  <c r="D90" s="1"/>
  <c r="D93" s="1"/>
  <c r="D51"/>
  <c r="D52" s="1"/>
  <c r="D60"/>
  <c r="D62" s="1"/>
  <c r="D50"/>
  <c r="M50" s="1"/>
  <c r="Q50" s="1"/>
  <c r="C51"/>
  <c r="C77"/>
  <c r="L77" s="1"/>
  <c r="D161"/>
  <c r="D163" s="1"/>
  <c r="D186" s="1"/>
  <c r="D150"/>
  <c r="D159" s="1"/>
  <c r="D156"/>
  <c r="M156" s="1"/>
  <c r="Q156" s="1"/>
  <c r="D151"/>
  <c r="M151" s="1"/>
  <c r="Q151" s="1"/>
  <c r="D147"/>
  <c r="D149" s="1"/>
  <c r="C38"/>
  <c r="L38" s="1"/>
  <c r="D220"/>
  <c r="M220" s="1"/>
  <c r="Q220" s="1"/>
  <c r="D219"/>
  <c r="G44"/>
  <c r="G47" s="1"/>
  <c r="D53"/>
  <c r="D55" s="1"/>
  <c r="D48"/>
  <c r="M48" s="1"/>
  <c r="Q48" s="1"/>
  <c r="D34"/>
  <c r="D37" s="1"/>
  <c r="C10"/>
  <c r="C13"/>
  <c r="C16" s="1"/>
  <c r="C19" s="1"/>
  <c r="C33" s="1"/>
  <c r="C37" s="1"/>
  <c r="C28"/>
  <c r="D305" l="1"/>
  <c r="E93"/>
  <c r="E305" s="1"/>
  <c r="I93"/>
  <c r="I305" s="1"/>
  <c r="D222"/>
  <c r="D225" s="1"/>
  <c r="Q8"/>
  <c r="Q10" s="1"/>
  <c r="M10"/>
  <c r="Q31"/>
  <c r="Q33" s="1"/>
  <c r="M33"/>
  <c r="Q77"/>
  <c r="Q80" s="1"/>
  <c r="L80"/>
  <c r="Q41"/>
  <c r="Q43" s="1"/>
  <c r="M43"/>
  <c r="Q38"/>
  <c r="Q40" s="1"/>
  <c r="L40"/>
  <c r="L51"/>
  <c r="L52" s="1"/>
  <c r="M23"/>
  <c r="M34"/>
  <c r="M161"/>
  <c r="M150"/>
  <c r="M53"/>
  <c r="M88"/>
  <c r="M51"/>
  <c r="M52" s="1"/>
  <c r="M60"/>
  <c r="M109"/>
  <c r="M147"/>
  <c r="L44"/>
  <c r="M219"/>
  <c r="L91"/>
  <c r="C40"/>
  <c r="C43" s="1"/>
  <c r="C47" s="1"/>
  <c r="C52" s="1"/>
  <c r="C55" s="1"/>
  <c r="C59" s="1"/>
  <c r="C62" s="1"/>
  <c r="C67" s="1"/>
  <c r="C70" s="1"/>
  <c r="C73" s="1"/>
  <c r="C76" s="1"/>
  <c r="Q91" l="1"/>
  <c r="Q93" s="1"/>
  <c r="L93"/>
  <c r="Q88"/>
  <c r="Q90" s="1"/>
  <c r="M90"/>
  <c r="Q60"/>
  <c r="Q62" s="1"/>
  <c r="M62"/>
  <c r="Q109"/>
  <c r="Q111" s="1"/>
  <c r="Q139" s="1"/>
  <c r="M111"/>
  <c r="M139" s="1"/>
  <c r="Q147"/>
  <c r="Q149" s="1"/>
  <c r="M149"/>
  <c r="Q44"/>
  <c r="Q47" s="1"/>
  <c r="L47"/>
  <c r="Q23"/>
  <c r="Q28" s="1"/>
  <c r="M28"/>
  <c r="Q219"/>
  <c r="Q222" s="1"/>
  <c r="Q225" s="1"/>
  <c r="M222"/>
  <c r="M225" s="1"/>
  <c r="Q34"/>
  <c r="Q37" s="1"/>
  <c r="M37"/>
  <c r="Q161"/>
  <c r="Q163" s="1"/>
  <c r="Q186" s="1"/>
  <c r="M163"/>
  <c r="M186" s="1"/>
  <c r="Q150"/>
  <c r="Q159" s="1"/>
  <c r="M159"/>
  <c r="Q53"/>
  <c r="Q55" s="1"/>
  <c r="M55"/>
  <c r="Q51"/>
  <c r="Q52" s="1"/>
  <c r="C80"/>
  <c r="M305" l="1"/>
  <c r="M93"/>
  <c r="C84"/>
  <c r="G271"/>
  <c r="G272" s="1"/>
  <c r="C271"/>
  <c r="L271" l="1"/>
  <c r="C87"/>
  <c r="G297"/>
  <c r="L297" s="1"/>
  <c r="Q297" s="1"/>
  <c r="G296"/>
  <c r="L296" s="1"/>
  <c r="Q296" s="1"/>
  <c r="G295"/>
  <c r="L295" s="1"/>
  <c r="Q295" s="1"/>
  <c r="G292"/>
  <c r="L292" s="1"/>
  <c r="Q292" s="1"/>
  <c r="G289"/>
  <c r="L289" s="1"/>
  <c r="Q289" s="1"/>
  <c r="G288"/>
  <c r="C225"/>
  <c r="C303"/>
  <c r="C240"/>
  <c r="C236"/>
  <c r="C228"/>
  <c r="G303" l="1"/>
  <c r="G305" s="1"/>
  <c r="Q271"/>
  <c r="Q272" s="1"/>
  <c r="L272"/>
  <c r="L288"/>
  <c r="C90"/>
  <c r="C250"/>
  <c r="C255" s="1"/>
  <c r="C242"/>
  <c r="Q288" l="1"/>
  <c r="Q303" s="1"/>
  <c r="Q305" s="1"/>
  <c r="L303"/>
  <c r="L305" s="1"/>
  <c r="C97"/>
  <c r="C258"/>
  <c r="C102" l="1"/>
  <c r="C262"/>
  <c r="C264" l="1"/>
  <c r="C105"/>
  <c r="C270"/>
  <c r="C272" s="1"/>
  <c r="C108" l="1"/>
  <c r="C111" l="1"/>
  <c r="C114" l="1"/>
  <c r="C117" l="1"/>
  <c r="C159"/>
  <c r="C121" l="1"/>
  <c r="C126" l="1"/>
  <c r="C129" l="1"/>
  <c r="C138" l="1"/>
  <c r="C139" s="1"/>
  <c r="C143" l="1"/>
  <c r="C146" l="1"/>
  <c r="C149" l="1"/>
  <c r="C163" l="1"/>
  <c r="C167" l="1"/>
  <c r="C171" l="1"/>
  <c r="C176" l="1"/>
  <c r="C181" l="1"/>
  <c r="C185" l="1"/>
  <c r="C186" s="1"/>
  <c r="C305" l="1"/>
  <c r="C93"/>
</calcChain>
</file>

<file path=xl/sharedStrings.xml><?xml version="1.0" encoding="utf-8"?>
<sst xmlns="http://schemas.openxmlformats.org/spreadsheetml/2006/main" count="332" uniqueCount="266">
  <si>
    <t>RE 2025-26</t>
  </si>
  <si>
    <t>Sl.No.</t>
  </si>
  <si>
    <t>Name of the Unit/AICRP/Nwtwork Project/ATARI etc.</t>
  </si>
  <si>
    <t>OTHER THAN NEH, TSP, SCSP</t>
  </si>
  <si>
    <t>NEH</t>
  </si>
  <si>
    <t>TSP</t>
  </si>
  <si>
    <t>SCSP</t>
  </si>
  <si>
    <t xml:space="preserve">General </t>
  </si>
  <si>
    <t xml:space="preserve">Capital </t>
  </si>
  <si>
    <t>CICR, Nagpur</t>
  </si>
  <si>
    <t>AICRP on Cotton, CICR, Nagpur</t>
  </si>
  <si>
    <t>CRIJAF, Barrackpore</t>
  </si>
  <si>
    <t>AINPJAF, CRIJAF, Barrackpore</t>
  </si>
  <si>
    <t>NRRI, Cuttack</t>
  </si>
  <si>
    <t>Incentivizing Research in Agriculture, NRRI, Cuttack</t>
  </si>
  <si>
    <t>CTRI, Rajamundry</t>
  </si>
  <si>
    <t>NETWORK on Tobacco, CTRI, Rajamundry</t>
  </si>
  <si>
    <t>IARI, New Delhi</t>
  </si>
  <si>
    <t>Pesticide Residues, IARI, New Delhi</t>
  </si>
  <si>
    <t xml:space="preserve">AICRP on Nematode in cropping system, IARI, New Delhi </t>
  </si>
  <si>
    <t>CRP On Hybrid Technology, IARI, New Delhi</t>
  </si>
  <si>
    <t>CRP On Molecular  Breeding,  IARI, New Delhi</t>
  </si>
  <si>
    <t>AICRP-Honeybees and Pollinators, New Delhi</t>
  </si>
  <si>
    <t>Food Security with genome editing</t>
  </si>
  <si>
    <t>AINP on Emerging Pests </t>
  </si>
  <si>
    <t>IARI ,  Assam</t>
  </si>
  <si>
    <t>IARI Types Deemed University,  Jharkhand</t>
  </si>
  <si>
    <t>IGFRI, Jhansi</t>
  </si>
  <si>
    <t>AICRP on Forage Crops and Utilization, IGFRI, Jhansi</t>
  </si>
  <si>
    <t>IIPR, Kanpur</t>
  </si>
  <si>
    <t>AICRP on Rabi Pulses(Chickpea, lentil, fieldpea)</t>
  </si>
  <si>
    <t>AICRP on Kharif Pulses(Pigeonpea, mubgbean, urdbean, lathyrus, rajmash, cowpea arid lagumes)</t>
  </si>
  <si>
    <t>IISR, Lucknow</t>
  </si>
  <si>
    <t>AICRP on Sugercane, IISR, Lucknow</t>
  </si>
  <si>
    <t>IISR Lucknow</t>
  </si>
  <si>
    <t>NBAIM, Maunath Bhanjan</t>
  </si>
  <si>
    <t>AMAAS, NBAIM, Mau</t>
  </si>
  <si>
    <t>NBPGR, New Delhi</t>
  </si>
  <si>
    <t>AICRP POTENTIAL CROP, NBPGR, New Delhi</t>
  </si>
  <si>
    <t>CRP-AGRO BIODIVERSITY, NBPGR, New Delhi</t>
  </si>
  <si>
    <t>SBI, Coimbatore</t>
  </si>
  <si>
    <t>VPKAS, Almora</t>
  </si>
  <si>
    <t>NRCIPM, New Delhi</t>
  </si>
  <si>
    <t>AICRP on Crop Pest Management(soil arthropod, agri. acrology, vertebrate pest management)</t>
  </si>
  <si>
    <t>DGR, Junagadh</t>
  </si>
  <si>
    <t>AICRP on Groudnut, DGR, Junagadh</t>
  </si>
  <si>
    <t>NIPB, New Delhi</t>
  </si>
  <si>
    <t>Translational Genomics in Crop Plants(TGCP), NIPB, New Delhi</t>
  </si>
  <si>
    <t>AICRP on Bio Tech Crops</t>
  </si>
  <si>
    <t>NRC Plant Biotechnology, New Delhi</t>
  </si>
  <si>
    <t>DR &amp; MR, Bharatpur</t>
  </si>
  <si>
    <t>AICRP on R&amp;M, DR &amp; MR, Bharatpur</t>
  </si>
  <si>
    <t>IIMR, Hyderabad</t>
  </si>
  <si>
    <t>AICRP on Sorghum and Millets, IIMR, Hyd.</t>
  </si>
  <si>
    <t>AICRP on Pearl millets</t>
  </si>
  <si>
    <t xml:space="preserve">GlobalR&amp;D Hub </t>
  </si>
  <si>
    <t>IISR, Indore</t>
  </si>
  <si>
    <t xml:space="preserve">AICRP on Soyabean, Indore </t>
  </si>
  <si>
    <t>DSR, Indore</t>
  </si>
  <si>
    <t>NBAIR, Bengaluru</t>
  </si>
  <si>
    <t>AICRP on Biological Control, NBAIR, Benglaluru</t>
  </si>
  <si>
    <t>IIMR, Ludhiana</t>
  </si>
  <si>
    <t>AICRP On Maize, IIMR, New Delhi</t>
  </si>
  <si>
    <t>IIOR, Hyderabad</t>
  </si>
  <si>
    <t>AICRP on Oilseed(sunflower, safflower, castor, linseed)</t>
  </si>
  <si>
    <t>AICRP on Sesame &amp; Niger, IIOR, Hyderabad</t>
  </si>
  <si>
    <t>IIRR,  Hyderabad</t>
  </si>
  <si>
    <t>AICRP on Rice, IIRR, Hyderabad</t>
  </si>
  <si>
    <t>CRP on Biofortification, IIRR, Hyderabad</t>
  </si>
  <si>
    <t>IIWBR,  Karnal</t>
  </si>
  <si>
    <t>AICRP on Wheat &amp; Barley, IIWBR, Karnal</t>
  </si>
  <si>
    <t>IISS, Maunath Bhanjan</t>
  </si>
  <si>
    <t>AICRP on Seed Crops, Mau including ICAR Seed Project</t>
  </si>
  <si>
    <t>NIBSM, Raipur</t>
  </si>
  <si>
    <t>IIAB, Ranchi</t>
  </si>
  <si>
    <t>I</t>
  </si>
  <si>
    <t xml:space="preserve">Total Crop Sciences </t>
  </si>
  <si>
    <t>CIARI, Port Blair</t>
  </si>
  <si>
    <t>CIAH, Bikaner</t>
  </si>
  <si>
    <t>AICRP on AZF, CIAH, Bikaner</t>
  </si>
  <si>
    <t>CISH, Lucknow</t>
  </si>
  <si>
    <t>CITH, Srinagar</t>
  </si>
  <si>
    <t>CPCRI, Kasaragod</t>
  </si>
  <si>
    <t>AICRP on Palms, CPCRI, Kasaragod</t>
  </si>
  <si>
    <t>CPRI, Shimla</t>
  </si>
  <si>
    <t>AICRP on Potato, CPRI, Shimla</t>
  </si>
  <si>
    <t>CTCRI, Thiruvanthapuram</t>
  </si>
  <si>
    <t>AICRP on Tuber Crops, CTCRI, Thiruvanthapuram</t>
  </si>
  <si>
    <t>IIHR, Bangalore</t>
  </si>
  <si>
    <t>AICRP on Fruit, IIHR, Bangalore</t>
  </si>
  <si>
    <t>IISR, Calicut</t>
  </si>
  <si>
    <t>AICRP on Spices, IISR, Calicut</t>
  </si>
  <si>
    <t>IIVR, Varanasi</t>
  </si>
  <si>
    <t>AICRP on Vegetables, IIVR, Varanasi</t>
  </si>
  <si>
    <t>NRC for Banana, Tiruchirapalli</t>
  </si>
  <si>
    <t>Dte. for Cashew Research,  Puttur</t>
  </si>
  <si>
    <t>AICRP on Cashew, Dte. For Cashew Research,  Puttur</t>
  </si>
  <si>
    <t>CCRI, Nagpur</t>
  </si>
  <si>
    <t>NRC For Grapes, Pune</t>
  </si>
  <si>
    <t>DMAPR, Anand</t>
  </si>
  <si>
    <t>AICRP on MAP &amp; Betelvine, DMAPR, Anand</t>
  </si>
  <si>
    <t>Dte. on Mushroom, Solan</t>
  </si>
  <si>
    <t>AICRP on Mushroom, DMR, Solan</t>
  </si>
  <si>
    <t>IIOPR, Pedavegi</t>
  </si>
  <si>
    <t>Dte. on Onion &amp; Garlic, Pune</t>
  </si>
  <si>
    <t>NRC on Orchids, Sikkim</t>
  </si>
  <si>
    <t>NRC Seed Spices, Ajmer</t>
  </si>
  <si>
    <t>NRC For Litchi, Muzaffarpur</t>
  </si>
  <si>
    <t>NRC for Pomegranate, Solapur</t>
  </si>
  <si>
    <t>Dte. of Floriculture, Pune</t>
  </si>
  <si>
    <t>AICRP on Floriculture, Dte. of Floriculture, Pune</t>
  </si>
  <si>
    <t>II</t>
  </si>
  <si>
    <t xml:space="preserve">Total HORTICULTURAL SCIENCES </t>
  </si>
  <si>
    <t>CARI, Izatnagar</t>
  </si>
  <si>
    <t>CIRB, Hissar</t>
  </si>
  <si>
    <t>Network Project on Baffaloes, CIRB, Hissar</t>
  </si>
  <si>
    <t>CIRG, Makhdoom</t>
  </si>
  <si>
    <t>AICRP on Goats, CIRG, Makhdoom</t>
  </si>
  <si>
    <t>CSWRI, Avikanagar</t>
  </si>
  <si>
    <t>Network on Sheep Improvement, CSWRI, Avikanagar</t>
  </si>
  <si>
    <t>IVRI, Izatnagar</t>
  </si>
  <si>
    <t>AINP on genome editing technology for improvement in livestock health and production</t>
  </si>
  <si>
    <t>AINP on Livestock and Poultry Product Safety</t>
  </si>
  <si>
    <t>AINP on One Health approach to Zoonotic Diseases (New)</t>
  </si>
  <si>
    <t>Outreach Prog, on Ethno vety. Medicine, IVRI, Izatnagar</t>
  </si>
  <si>
    <t>AINP on Challenging&amp; emerging diseases on animals NEW</t>
  </si>
  <si>
    <t>Advanced  Research Centre on Canines, IVRI NEW</t>
  </si>
  <si>
    <t>AINP on Diag. Imaging for mangement od surgical conditions in Animals., IVRI, Izatnagar</t>
  </si>
  <si>
    <t>CRP on  V&amp;D, IVRI, Izatnagar</t>
  </si>
  <si>
    <t>NIHSAD, Bhopal</t>
  </si>
  <si>
    <t>NBAGR, Karnal</t>
  </si>
  <si>
    <t>Network Project on Animal Genetic Resources, NBAGR, Karnal</t>
  </si>
  <si>
    <t>NDRI, Karnal</t>
  </si>
  <si>
    <t>NIANP, Bangalore</t>
  </si>
  <si>
    <t>AICRP ON NPAERP + OP on Methan Emission, NIANP, Bangalore</t>
  </si>
  <si>
    <t>NRC on Camel, Bikaner</t>
  </si>
  <si>
    <t>NRC on Equines, Hissar</t>
  </si>
  <si>
    <t>National Centre for  Veterinary Type Culture Collection, NRC on Equines, Hissar</t>
  </si>
  <si>
    <t>National Meat Research Institute(NMRI), Hyderabad</t>
  </si>
  <si>
    <t>NRC on Mithun</t>
  </si>
  <si>
    <t>NRC on Pig, Guwahati</t>
  </si>
  <si>
    <t>AICRP on Pig, NRC on Pig, Guwahati</t>
  </si>
  <si>
    <t>NRC on Yak, Dirang</t>
  </si>
  <si>
    <t>NIVEDI, Bengalore</t>
  </si>
  <si>
    <t>CIRC, Meerut</t>
  </si>
  <si>
    <t>AICRP on Cattle, CIRC, Meerut</t>
  </si>
  <si>
    <t>Nation Institute of Foot &amp; Mouth Disease, Bhubaneshwar</t>
  </si>
  <si>
    <t>Dte. Of Poultry Research, Hyderabad</t>
  </si>
  <si>
    <t>AICRP on Poultry, Dte. Of Poultry Research, Hyderabad</t>
  </si>
  <si>
    <t>III</t>
  </si>
  <si>
    <t>TOTAL ANIMAL SCIENCES</t>
  </si>
  <si>
    <t>CAZRI, Johdhpur</t>
  </si>
  <si>
    <t>CRIDA,  Hyderabad</t>
  </si>
  <si>
    <t>AICRP on Dryland Agriculture, CRIDA, Hyderabad</t>
  </si>
  <si>
    <t>AICRP on Agrometeorology, CRIDA, Hyderabad</t>
  </si>
  <si>
    <t>IIS &amp; WC (CS &amp; WCR &amp; TI), Dehradun</t>
  </si>
  <si>
    <t>CSSRI, Karnal</t>
  </si>
  <si>
    <t>PCU-SAS, CSSRI, Karnal</t>
  </si>
  <si>
    <t>ICAR RC For  NEH Region.,Barapani</t>
  </si>
  <si>
    <t>ICAR Res. Complex for Eastern Region, Patna</t>
  </si>
  <si>
    <t>CCARI (ICAR Res. Complex),  Goa</t>
  </si>
  <si>
    <t>IISS, Bhopal</t>
  </si>
  <si>
    <t>AICRP on Micronutrients, IISS, Bhopal</t>
  </si>
  <si>
    <t>AICRP on Biofertilizer, IISS, Bhopal</t>
  </si>
  <si>
    <t>AICRP on STCR, IISS, Bhopal</t>
  </si>
  <si>
    <t>AICRP on LTFE, IISS, Bhopal</t>
  </si>
  <si>
    <t>CRP on Conservation Agriculture, IISS, Bhopal</t>
  </si>
  <si>
    <t>NBSS &amp; LUP, Nagpur</t>
  </si>
  <si>
    <t>CAFRI,Jhansi</t>
  </si>
  <si>
    <t>AICRP on Agroforestry, CARI, Jhansi</t>
  </si>
  <si>
    <t>IIWM, Bhubaneshwar</t>
  </si>
  <si>
    <t>AICRP on IWM,  IIWM, Bhubaneshwar</t>
  </si>
  <si>
    <t>CRP on Water, IIWM, Bhubaneshwar</t>
  </si>
  <si>
    <t>NRC on Integrated Farming (Mahtma Gandhi Institute of Integrated Farming), Motihari</t>
  </si>
  <si>
    <t>Dte. Of Weed Research, Jabalpur</t>
  </si>
  <si>
    <t>AICRP on Weed Management, DWR, Jabalpur</t>
  </si>
  <si>
    <t>IIFSR, Modipuram</t>
  </si>
  <si>
    <t>AICRP on Integragted Farming System, IIFSR, Modipuram</t>
  </si>
  <si>
    <t>Network Project on Organic Farming, IIFSR, Modipuram</t>
  </si>
  <si>
    <t>NIASM, Baramati</t>
  </si>
  <si>
    <t>NICRA,  Hyderabad</t>
  </si>
  <si>
    <t>IV</t>
  </si>
  <si>
    <t>TOTAL NRM DIVISION</t>
  </si>
  <si>
    <t>CIBA, Chennai</t>
  </si>
  <si>
    <t>AINP on Fish Health,  CIBA, Chennai</t>
  </si>
  <si>
    <t>CIFRI, Barrackpore</t>
  </si>
  <si>
    <t>CIFA, Bhubaneshwar</t>
  </si>
  <si>
    <t>CIFE, Mumbai</t>
  </si>
  <si>
    <t>CIFT, Kochi</t>
  </si>
  <si>
    <t>CMFRI, Kochi</t>
  </si>
  <si>
    <t xml:space="preserve"> ANIP Mericulture, CMFRI, Kochi</t>
  </si>
  <si>
    <t>AINP on Ornamental. CMFRI, Kochi</t>
  </si>
  <si>
    <t xml:space="preserve">NBFGR, Lucknow </t>
  </si>
  <si>
    <t xml:space="preserve">CRP Genomics, NBFGR, Lucknow </t>
  </si>
  <si>
    <t xml:space="preserve">AINP-AMR, NBFGR, Lucknow </t>
  </si>
  <si>
    <t>Dte. Of Coldwater Fisheries Research, Bhimtal</t>
  </si>
  <si>
    <t>V</t>
  </si>
  <si>
    <t xml:space="preserve">TOTAL FISHEREIES </t>
  </si>
  <si>
    <t xml:space="preserve">CIAE, Bhopal </t>
  </si>
  <si>
    <t xml:space="preserve">AICRP on FIM, CIAE, Bhopal </t>
  </si>
  <si>
    <t xml:space="preserve">AICRP on ESA, CIAE, Bhopal </t>
  </si>
  <si>
    <t xml:space="preserve">AICRP on  EAAI, CIAE, Bhopal  </t>
  </si>
  <si>
    <t xml:space="preserve">AICRP on UAE, CIAE, Bhopal </t>
  </si>
  <si>
    <t xml:space="preserve">CRP On FMPF, CIAE, Bhopal </t>
  </si>
  <si>
    <t xml:space="preserve">CRP On EA, CIAE, Bhopal </t>
  </si>
  <si>
    <t xml:space="preserve">CIPHET, Ludhiana </t>
  </si>
  <si>
    <t xml:space="preserve">AICRP on PET (PEASEM), CIPHET, Ludhiana </t>
  </si>
  <si>
    <t xml:space="preserve">AICRP on PHET, CIPHET, Ludhiana </t>
  </si>
  <si>
    <t xml:space="preserve">CRP On SA, CIPHET, Ludhiana  </t>
  </si>
  <si>
    <t xml:space="preserve">CIRCOT, Mumbai </t>
  </si>
  <si>
    <t>CRP on Natural Fibres, CIRCOT, Mumbai</t>
  </si>
  <si>
    <t>IINRG, Ranchi (NISA)</t>
  </si>
  <si>
    <t xml:space="preserve">NWP on HP VANR&amp;G, IINRG, Ranchi </t>
  </si>
  <si>
    <t xml:space="preserve">NWP on CLIGR, IINRG, Ranchi  </t>
  </si>
  <si>
    <t xml:space="preserve">IINRG, Ranchi </t>
  </si>
  <si>
    <t>NINFET, Kolkata</t>
  </si>
  <si>
    <t>VI</t>
  </si>
  <si>
    <t>TOTAL AGRICULTURAL ENGINEERING</t>
  </si>
  <si>
    <t>IASRI including CABin, New Delhi</t>
  </si>
  <si>
    <t>NIAP &amp; PR, New Delhi</t>
  </si>
  <si>
    <t>NAARM, Hyderabad</t>
  </si>
  <si>
    <t xml:space="preserve">CIWA, Bhubaneshwar </t>
  </si>
  <si>
    <t>AICRP on Home Science, CIWA, Bhubaneshwar</t>
  </si>
  <si>
    <t>Strengthening and Development of Higher Agricultural Education in India</t>
  </si>
  <si>
    <t>VII</t>
  </si>
  <si>
    <t>TOTAL AG. EDUCATION DIVISION/ESM</t>
  </si>
  <si>
    <t xml:space="preserve">DKMA, New Delhi </t>
  </si>
  <si>
    <t>ATARI ZONE-I, Ludhiana</t>
  </si>
  <si>
    <t>ATARI ZONE-II, Jodhpur</t>
  </si>
  <si>
    <t>ATARI ZONE-III, Kanpur</t>
  </si>
  <si>
    <t>ATARI ZONE-IV, Patna</t>
  </si>
  <si>
    <t>ATARI ZONE-V, Kolkata</t>
  </si>
  <si>
    <t>ATARI ZONE-VI, Guwahati</t>
  </si>
  <si>
    <t>ATARI ZONE-VII, Barapani</t>
  </si>
  <si>
    <t>ATARI ZONE-VIII, Pune</t>
  </si>
  <si>
    <t>ATARI ZONE-IX, Jabalpur</t>
  </si>
  <si>
    <t>ATARI ZONE-X, Hyderabad</t>
  </si>
  <si>
    <t>ATARI ZONE-XI, Bengalore</t>
  </si>
  <si>
    <t>ARYA</t>
  </si>
  <si>
    <t>FARMER FIRST</t>
  </si>
  <si>
    <t>NETWORK PROJECT NEMA</t>
  </si>
  <si>
    <t>KVK PORTAL (iasri)</t>
  </si>
  <si>
    <t>IX</t>
  </si>
  <si>
    <t>TOTAL AGRICULTURAL EXTENSION</t>
  </si>
  <si>
    <t xml:space="preserve">ICAR Hqrs. </t>
  </si>
  <si>
    <t>Societies/Award</t>
  </si>
  <si>
    <t>Int. Cooperation -CGIAR</t>
  </si>
  <si>
    <t>HRM</t>
  </si>
  <si>
    <t>Publicity and Public Relations</t>
  </si>
  <si>
    <t>CeRA</t>
  </si>
  <si>
    <t>Monitoring &amp; Evaluation of Plan Scheme (PIM)</t>
  </si>
  <si>
    <t>Swachhta Action Plan</t>
  </si>
  <si>
    <t>Reserve</t>
  </si>
  <si>
    <t>Disaster &amp; Emergency Fund</t>
  </si>
  <si>
    <t xml:space="preserve">ICT Research data Repository </t>
  </si>
  <si>
    <t>NAIF</t>
  </si>
  <si>
    <t>NASF</t>
  </si>
  <si>
    <t>ICAR Headquarter</t>
  </si>
  <si>
    <t>Grand Total Schem+Non-Scheme</t>
  </si>
  <si>
    <t>Total</t>
  </si>
  <si>
    <t>Salary</t>
  </si>
  <si>
    <t>Pension</t>
  </si>
  <si>
    <t>Lapsed Amount</t>
  </si>
  <si>
    <t>(RS. in Lakhs)</t>
  </si>
  <si>
    <t>Others</t>
  </si>
  <si>
    <t>TOTAL ICAR</t>
  </si>
</sst>
</file>

<file path=xl/styles.xml><?xml version="1.0" encoding="utf-8"?>
<styleSheet xmlns="http://schemas.openxmlformats.org/spreadsheetml/2006/main">
  <numFmts count="2">
    <numFmt numFmtId="165" formatCode="0.00000"/>
    <numFmt numFmtId="166" formatCode="0.00000000000000"/>
  </numFmts>
  <fonts count="7">
    <font>
      <sz val="11"/>
      <color theme="1"/>
      <name val="Calibri"/>
      <family val="2"/>
      <scheme val="minor"/>
    </font>
    <font>
      <b/>
      <u/>
      <sz val="14"/>
      <color theme="1"/>
      <name val="Times New Roman"/>
      <family val="1"/>
    </font>
    <font>
      <sz val="36"/>
      <color theme="1"/>
      <name val="Times New Roman"/>
      <family val="1"/>
    </font>
    <font>
      <b/>
      <sz val="36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rgb="FFFDE9D9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57">
    <xf numFmtId="0" fontId="0" fillId="0" borderId="0" xfId="0"/>
    <xf numFmtId="2" fontId="1" fillId="2" borderId="0" xfId="0" applyNumberFormat="1" applyFont="1" applyFill="1" applyAlignment="1">
      <alignment vertical="center"/>
    </xf>
    <xf numFmtId="2" fontId="1" fillId="2" borderId="0" xfId="0" applyNumberFormat="1" applyFont="1" applyFill="1" applyAlignment="1">
      <alignment vertical="center" wrapText="1"/>
    </xf>
    <xf numFmtId="0" fontId="2" fillId="2" borderId="0" xfId="0" applyFont="1" applyFill="1" applyAlignment="1">
      <alignment horizontal="center" vertical="center"/>
    </xf>
    <xf numFmtId="2" fontId="3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4" fillId="2" borderId="2" xfId="0" applyFont="1" applyFill="1" applyBorder="1" applyAlignment="1">
      <alignment vertical="center" wrapText="1"/>
    </xf>
    <xf numFmtId="2" fontId="4" fillId="2" borderId="3" xfId="0" applyNumberFormat="1" applyFont="1" applyFill="1" applyBorder="1" applyAlignment="1">
      <alignment horizontal="center" vertical="center" wrapText="1"/>
    </xf>
    <xf numFmtId="2" fontId="4" fillId="2" borderId="2" xfId="0" applyNumberFormat="1" applyFont="1" applyFill="1" applyBorder="1" applyAlignment="1">
      <alignment horizontal="center" vertical="center" wrapText="1"/>
    </xf>
    <xf numFmtId="0" fontId="5" fillId="2" borderId="0" xfId="0" applyFont="1" applyFill="1" applyAlignment="1">
      <alignment vertical="center"/>
    </xf>
    <xf numFmtId="2" fontId="5" fillId="2" borderId="2" xfId="0" applyNumberFormat="1" applyFont="1" applyFill="1" applyBorder="1" applyAlignment="1">
      <alignment vertical="center"/>
    </xf>
    <xf numFmtId="2" fontId="5" fillId="2" borderId="3" xfId="0" applyNumberFormat="1" applyFont="1" applyFill="1" applyBorder="1" applyAlignment="1">
      <alignment vertical="center"/>
    </xf>
    <xf numFmtId="0" fontId="4" fillId="2" borderId="0" xfId="0" applyFont="1" applyFill="1" applyAlignment="1">
      <alignment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vertical="center"/>
    </xf>
    <xf numFmtId="0" fontId="4" fillId="2" borderId="3" xfId="0" applyFont="1" applyFill="1" applyBorder="1" applyAlignment="1">
      <alignment vertical="center"/>
    </xf>
    <xf numFmtId="0" fontId="5" fillId="2" borderId="2" xfId="0" applyFont="1" applyFill="1" applyBorder="1" applyAlignment="1">
      <alignment horizontal="center" vertical="center"/>
    </xf>
    <xf numFmtId="2" fontId="5" fillId="2" borderId="2" xfId="0" applyNumberFormat="1" applyFont="1" applyFill="1" applyBorder="1" applyAlignment="1">
      <alignment vertical="center" wrapText="1"/>
    </xf>
    <xf numFmtId="0" fontId="4" fillId="3" borderId="2" xfId="0" applyFont="1" applyFill="1" applyBorder="1" applyAlignment="1">
      <alignment horizontal="center" vertical="center"/>
    </xf>
    <xf numFmtId="2" fontId="4" fillId="3" borderId="2" xfId="0" applyNumberFormat="1" applyFont="1" applyFill="1" applyBorder="1" applyAlignment="1">
      <alignment vertical="center" wrapText="1"/>
    </xf>
    <xf numFmtId="2" fontId="4" fillId="3" borderId="2" xfId="0" applyNumberFormat="1" applyFont="1" applyFill="1" applyBorder="1" applyAlignment="1" applyProtection="1">
      <alignment vertical="center"/>
      <protection locked="0"/>
    </xf>
    <xf numFmtId="0" fontId="4" fillId="3" borderId="0" xfId="0" applyFont="1" applyFill="1" applyAlignment="1">
      <alignment vertical="center"/>
    </xf>
    <xf numFmtId="2" fontId="5" fillId="4" borderId="2" xfId="0" applyNumberFormat="1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center" vertical="center"/>
    </xf>
    <xf numFmtId="0" fontId="5" fillId="3" borderId="0" xfId="0" applyFont="1" applyFill="1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2" fontId="4" fillId="5" borderId="2" xfId="0" applyNumberFormat="1" applyFont="1" applyFill="1" applyBorder="1" applyAlignment="1">
      <alignment vertical="center" wrapText="1"/>
    </xf>
    <xf numFmtId="2" fontId="4" fillId="5" borderId="2" xfId="0" applyNumberFormat="1" applyFont="1" applyFill="1" applyBorder="1" applyAlignment="1">
      <alignment vertical="center"/>
    </xf>
    <xf numFmtId="2" fontId="4" fillId="5" borderId="3" xfId="0" applyNumberFormat="1" applyFont="1" applyFill="1" applyBorder="1" applyAlignment="1">
      <alignment vertical="center"/>
    </xf>
    <xf numFmtId="0" fontId="5" fillId="5" borderId="0" xfId="0" applyFont="1" applyFill="1" applyAlignment="1">
      <alignment vertical="center"/>
    </xf>
    <xf numFmtId="2" fontId="5" fillId="2" borderId="3" xfId="0" applyNumberFormat="1" applyFont="1" applyFill="1" applyBorder="1" applyAlignment="1">
      <alignment vertical="center" wrapText="1"/>
    </xf>
    <xf numFmtId="2" fontId="4" fillId="3" borderId="3" xfId="0" applyNumberFormat="1" applyFont="1" applyFill="1" applyBorder="1" applyAlignment="1">
      <alignment vertical="center" wrapText="1"/>
    </xf>
    <xf numFmtId="2" fontId="5" fillId="2" borderId="2" xfId="0" applyNumberFormat="1" applyFont="1" applyFill="1" applyBorder="1" applyAlignment="1">
      <alignment horizontal="left" vertical="center" wrapText="1"/>
    </xf>
    <xf numFmtId="2" fontId="4" fillId="3" borderId="2" xfId="0" applyNumberFormat="1" applyFont="1" applyFill="1" applyBorder="1" applyAlignment="1">
      <alignment vertical="center"/>
    </xf>
    <xf numFmtId="0" fontId="4" fillId="5" borderId="6" xfId="0" applyFont="1" applyFill="1" applyBorder="1" applyAlignment="1">
      <alignment horizontal="center" vertical="center"/>
    </xf>
    <xf numFmtId="2" fontId="4" fillId="5" borderId="6" xfId="0" applyNumberFormat="1" applyFont="1" applyFill="1" applyBorder="1" applyAlignment="1">
      <alignment vertical="center" wrapText="1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 wrapText="1"/>
    </xf>
    <xf numFmtId="2" fontId="5" fillId="5" borderId="0" xfId="0" applyNumberFormat="1" applyFont="1" applyFill="1" applyAlignment="1">
      <alignment vertical="center"/>
    </xf>
    <xf numFmtId="2" fontId="5" fillId="2" borderId="0" xfId="0" applyNumberFormat="1" applyFont="1" applyFill="1" applyAlignment="1">
      <alignment vertical="center"/>
    </xf>
    <xf numFmtId="2" fontId="5" fillId="6" borderId="3" xfId="0" applyNumberFormat="1" applyFont="1" applyFill="1" applyBorder="1" applyAlignment="1">
      <alignment vertical="center"/>
    </xf>
    <xf numFmtId="2" fontId="4" fillId="2" borderId="3" xfId="0" applyNumberFormat="1" applyFont="1" applyFill="1" applyBorder="1" applyAlignment="1">
      <alignment horizontal="center" vertical="center" wrapText="1"/>
    </xf>
    <xf numFmtId="2" fontId="4" fillId="2" borderId="2" xfId="0" applyNumberFormat="1" applyFont="1" applyFill="1" applyBorder="1" applyAlignment="1">
      <alignment vertical="center" wrapText="1"/>
    </xf>
    <xf numFmtId="2" fontId="4" fillId="2" borderId="3" xfId="0" applyNumberFormat="1" applyFont="1" applyFill="1" applyBorder="1" applyAlignment="1">
      <alignment vertical="center"/>
    </xf>
    <xf numFmtId="165" fontId="5" fillId="2" borderId="0" xfId="0" applyNumberFormat="1" applyFont="1" applyFill="1" applyAlignment="1">
      <alignment vertical="center"/>
    </xf>
    <xf numFmtId="166" fontId="5" fillId="2" borderId="0" xfId="0" applyNumberFormat="1" applyFont="1" applyFill="1" applyAlignment="1">
      <alignment vertical="center"/>
    </xf>
    <xf numFmtId="0" fontId="4" fillId="2" borderId="6" xfId="0" applyFont="1" applyFill="1" applyBorder="1" applyAlignment="1">
      <alignment horizontal="center" vertical="center"/>
    </xf>
    <xf numFmtId="2" fontId="4" fillId="2" borderId="6" xfId="0" applyNumberFormat="1" applyFont="1" applyFill="1" applyBorder="1" applyAlignment="1">
      <alignment vertical="center" wrapText="1"/>
    </xf>
    <xf numFmtId="2" fontId="4" fillId="2" borderId="3" xfId="0" applyNumberFormat="1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/>
    </xf>
    <xf numFmtId="2" fontId="1" fillId="2" borderId="0" xfId="0" applyNumberFormat="1" applyFont="1" applyFill="1" applyAlignment="1">
      <alignment horizontal="center" vertical="center" wrapText="1"/>
    </xf>
    <xf numFmtId="2" fontId="4" fillId="2" borderId="3" xfId="0" applyNumberFormat="1" applyFont="1" applyFill="1" applyBorder="1" applyAlignment="1">
      <alignment horizontal="center" vertical="center" wrapText="1"/>
    </xf>
    <xf numFmtId="2" fontId="4" fillId="2" borderId="4" xfId="0" applyNumberFormat="1" applyFont="1" applyFill="1" applyBorder="1" applyAlignment="1">
      <alignment horizontal="center" vertical="center" wrapText="1"/>
    </xf>
    <xf numFmtId="2" fontId="4" fillId="2" borderId="5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2" fontId="4" fillId="2" borderId="2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4">
    <tabColor theme="0"/>
  </sheetPr>
  <dimension ref="A1:S309"/>
  <sheetViews>
    <sheetView tabSelected="1" view="pageBreakPreview" zoomScale="85" zoomScaleNormal="100" zoomScaleSheetLayoutView="85" workbookViewId="0">
      <pane xSplit="2" ySplit="7" topLeftCell="C302" activePane="bottomRight" state="frozen"/>
      <selection activeCell="CY32" sqref="CY32"/>
      <selection pane="topRight" activeCell="CY32" sqref="CY32"/>
      <selection pane="bottomLeft" activeCell="CY32" sqref="CY32"/>
      <selection pane="bottomRight" activeCell="B310" sqref="B310"/>
    </sheetView>
  </sheetViews>
  <sheetFormatPr defaultColWidth="9.140625" defaultRowHeight="20.100000000000001" customHeight="1"/>
  <cols>
    <col min="1" max="1" width="5.5703125" style="37" customWidth="1"/>
    <col min="2" max="2" width="67.7109375" style="38" customWidth="1"/>
    <col min="3" max="3" width="15.28515625" style="9" customWidth="1"/>
    <col min="4" max="4" width="13.28515625" style="9" customWidth="1"/>
    <col min="5" max="5" width="12" style="9" customWidth="1"/>
    <col min="6" max="6" width="12.5703125" style="9" customWidth="1"/>
    <col min="7" max="7" width="16.42578125" style="9" customWidth="1"/>
    <col min="8" max="8" width="13.5703125" style="9" customWidth="1"/>
    <col min="9" max="9" width="12" style="9" customWidth="1"/>
    <col min="10" max="11" width="16.140625" style="9" customWidth="1"/>
    <col min="12" max="12" width="14.5703125" style="9" customWidth="1"/>
    <col min="13" max="13" width="16.140625" style="9" customWidth="1"/>
    <col min="14" max="14" width="17.85546875" style="9" customWidth="1"/>
    <col min="15" max="16" width="18.140625" style="9" customWidth="1"/>
    <col min="17" max="17" width="24.85546875" style="9" bestFit="1" customWidth="1"/>
    <col min="18" max="19" width="9.7109375" style="9" bestFit="1" customWidth="1"/>
    <col min="20" max="16384" width="9.140625" style="9"/>
  </cols>
  <sheetData>
    <row r="1" spans="1:17" s="1" customFormat="1" ht="23.25" customHeight="1">
      <c r="B1" s="2"/>
    </row>
    <row r="2" spans="1:17" s="2" customFormat="1" ht="31.5" customHeight="1">
      <c r="A2" s="51"/>
      <c r="B2" s="51"/>
      <c r="N2" s="51" t="s">
        <v>263</v>
      </c>
      <c r="O2" s="51"/>
      <c r="P2" s="51"/>
      <c r="Q2" s="51"/>
    </row>
    <row r="3" spans="1:17" s="5" customFormat="1" ht="93.75" customHeight="1">
      <c r="A3" s="3"/>
      <c r="B3" s="4"/>
      <c r="C3" s="55" t="s">
        <v>0</v>
      </c>
      <c r="D3" s="55"/>
      <c r="E3" s="55"/>
      <c r="F3" s="55"/>
      <c r="G3" s="55"/>
      <c r="H3" s="55"/>
      <c r="I3" s="55"/>
      <c r="J3" s="55"/>
      <c r="K3" s="50"/>
    </row>
    <row r="4" spans="1:17" ht="57" customHeight="1">
      <c r="A4" s="6" t="s">
        <v>1</v>
      </c>
      <c r="B4" s="6" t="s">
        <v>2</v>
      </c>
      <c r="C4" s="53" t="s">
        <v>3</v>
      </c>
      <c r="D4" s="54"/>
      <c r="E4" s="52" t="s">
        <v>4</v>
      </c>
      <c r="F4" s="53"/>
      <c r="G4" s="52" t="s">
        <v>5</v>
      </c>
      <c r="H4" s="53"/>
      <c r="I4" s="56" t="s">
        <v>6</v>
      </c>
      <c r="J4" s="56"/>
      <c r="K4" s="8" t="s">
        <v>264</v>
      </c>
      <c r="L4" s="52" t="s">
        <v>259</v>
      </c>
      <c r="M4" s="53"/>
      <c r="N4" s="53"/>
      <c r="O4" s="53"/>
      <c r="P4" s="54"/>
      <c r="Q4" s="42" t="s">
        <v>258</v>
      </c>
    </row>
    <row r="5" spans="1:17" ht="20.100000000000001" customHeight="1">
      <c r="A5" s="6"/>
      <c r="B5" s="6"/>
      <c r="C5" s="11"/>
      <c r="D5" s="10"/>
      <c r="E5" s="10"/>
      <c r="F5" s="10"/>
      <c r="G5" s="10"/>
      <c r="H5" s="10"/>
      <c r="I5" s="10"/>
      <c r="J5" s="11"/>
      <c r="K5" s="11"/>
      <c r="L5" s="10"/>
      <c r="M5" s="11"/>
      <c r="N5" s="10"/>
      <c r="O5" s="11"/>
      <c r="P5" s="11"/>
      <c r="Q5" s="10"/>
    </row>
    <row r="6" spans="1:17" s="12" customFormat="1" ht="41.25" customHeight="1">
      <c r="A6" s="6"/>
      <c r="B6" s="6" t="s">
        <v>2</v>
      </c>
      <c r="C6" s="7" t="s">
        <v>7</v>
      </c>
      <c r="D6" s="8" t="s">
        <v>8</v>
      </c>
      <c r="E6" s="8" t="s">
        <v>7</v>
      </c>
      <c r="F6" s="8" t="s">
        <v>8</v>
      </c>
      <c r="G6" s="8" t="s">
        <v>7</v>
      </c>
      <c r="H6" s="8" t="s">
        <v>8</v>
      </c>
      <c r="I6" s="8" t="s">
        <v>7</v>
      </c>
      <c r="J6" s="7" t="s">
        <v>8</v>
      </c>
      <c r="K6" s="49"/>
      <c r="L6" s="8" t="s">
        <v>7</v>
      </c>
      <c r="M6" s="42" t="s">
        <v>8</v>
      </c>
      <c r="N6" s="8" t="s">
        <v>260</v>
      </c>
      <c r="O6" s="42" t="s">
        <v>261</v>
      </c>
      <c r="P6" s="8" t="s">
        <v>264</v>
      </c>
      <c r="Q6" s="8" t="s">
        <v>7</v>
      </c>
    </row>
    <row r="7" spans="1:17" s="12" customFormat="1" ht="20.25" customHeight="1">
      <c r="A7" s="13"/>
      <c r="B7" s="6"/>
      <c r="C7" s="15"/>
      <c r="D7" s="15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</row>
    <row r="8" spans="1:17" ht="24.95" customHeight="1">
      <c r="A8" s="16">
        <v>1</v>
      </c>
      <c r="B8" s="17" t="s">
        <v>9</v>
      </c>
      <c r="C8" s="11">
        <v>934</v>
      </c>
      <c r="D8" s="10">
        <f>422.3+23</f>
        <v>445.3</v>
      </c>
      <c r="E8" s="10">
        <v>100</v>
      </c>
      <c r="F8" s="10">
        <v>0</v>
      </c>
      <c r="G8" s="10">
        <v>39</v>
      </c>
      <c r="H8" s="10">
        <v>0</v>
      </c>
      <c r="I8" s="10">
        <v>100</v>
      </c>
      <c r="J8" s="11">
        <v>50</v>
      </c>
      <c r="K8" s="11"/>
      <c r="L8" s="10">
        <f>C8+E8+G8+I8</f>
        <v>1173</v>
      </c>
      <c r="M8" s="10">
        <f>D8+F8+H8+J8</f>
        <v>495.3</v>
      </c>
      <c r="N8" s="10">
        <v>3120.25</v>
      </c>
      <c r="O8" s="11">
        <v>526.5</v>
      </c>
      <c r="P8" s="11">
        <f>K8</f>
        <v>0</v>
      </c>
      <c r="Q8" s="10">
        <f>L8+M8+N8+O8+P8</f>
        <v>5315.05</v>
      </c>
    </row>
    <row r="9" spans="1:17" ht="24.95" customHeight="1">
      <c r="A9" s="16">
        <v>2</v>
      </c>
      <c r="B9" s="17" t="s">
        <v>10</v>
      </c>
      <c r="C9" s="11">
        <v>199.4</v>
      </c>
      <c r="D9" s="10">
        <v>0</v>
      </c>
      <c r="E9" s="10">
        <v>0</v>
      </c>
      <c r="F9" s="10">
        <v>0</v>
      </c>
      <c r="G9" s="10">
        <v>15</v>
      </c>
      <c r="H9" s="10">
        <v>0</v>
      </c>
      <c r="I9" s="10">
        <v>75</v>
      </c>
      <c r="J9" s="11">
        <v>0</v>
      </c>
      <c r="K9" s="11"/>
      <c r="L9" s="10">
        <f>C9+E9+G9+I9</f>
        <v>289.39999999999998</v>
      </c>
      <c r="M9" s="10">
        <f>D9+F9+H9+J9</f>
        <v>0</v>
      </c>
      <c r="N9" s="10">
        <v>2060</v>
      </c>
      <c r="O9" s="11">
        <v>0</v>
      </c>
      <c r="P9" s="11">
        <f t="shared" ref="P9:P72" si="0">K9</f>
        <v>0</v>
      </c>
      <c r="Q9" s="10">
        <f t="shared" ref="Q9:Q72" si="1">L9+M9+N9+O9+P9</f>
        <v>2349.4</v>
      </c>
    </row>
    <row r="10" spans="1:17" s="21" customFormat="1" ht="24.95" customHeight="1">
      <c r="A10" s="18"/>
      <c r="B10" s="19" t="s">
        <v>9</v>
      </c>
      <c r="C10" s="20">
        <f>+C8+C9</f>
        <v>1133.4000000000001</v>
      </c>
      <c r="D10" s="20">
        <f t="shared" ref="D10:Q10" si="2">+D8+D9</f>
        <v>445.3</v>
      </c>
      <c r="E10" s="20">
        <f t="shared" si="2"/>
        <v>100</v>
      </c>
      <c r="F10" s="20">
        <f t="shared" si="2"/>
        <v>0</v>
      </c>
      <c r="G10" s="20">
        <f t="shared" si="2"/>
        <v>54</v>
      </c>
      <c r="H10" s="20">
        <f t="shared" si="2"/>
        <v>0</v>
      </c>
      <c r="I10" s="20">
        <f t="shared" si="2"/>
        <v>175</v>
      </c>
      <c r="J10" s="20">
        <f t="shared" si="2"/>
        <v>50</v>
      </c>
      <c r="K10" s="20">
        <f t="shared" si="2"/>
        <v>0</v>
      </c>
      <c r="L10" s="20">
        <f t="shared" si="2"/>
        <v>1462.4</v>
      </c>
      <c r="M10" s="20">
        <f t="shared" si="2"/>
        <v>495.3</v>
      </c>
      <c r="N10" s="20">
        <f t="shared" si="2"/>
        <v>5180.25</v>
      </c>
      <c r="O10" s="20">
        <f t="shared" si="2"/>
        <v>526.5</v>
      </c>
      <c r="P10" s="20">
        <f t="shared" si="2"/>
        <v>0</v>
      </c>
      <c r="Q10" s="20">
        <f t="shared" si="2"/>
        <v>7664.4500000000007</v>
      </c>
    </row>
    <row r="11" spans="1:17" ht="24.95" customHeight="1">
      <c r="A11" s="16">
        <v>3</v>
      </c>
      <c r="B11" s="17" t="s">
        <v>11</v>
      </c>
      <c r="C11" s="11">
        <v>689.7</v>
      </c>
      <c r="D11" s="10">
        <v>90</v>
      </c>
      <c r="E11" s="10">
        <v>85</v>
      </c>
      <c r="F11" s="10">
        <v>0</v>
      </c>
      <c r="G11" s="10">
        <v>33</v>
      </c>
      <c r="H11" s="10">
        <v>0</v>
      </c>
      <c r="I11" s="10">
        <v>68</v>
      </c>
      <c r="J11" s="11">
        <v>6</v>
      </c>
      <c r="K11" s="11"/>
      <c r="L11" s="10">
        <f>C11+E11+G11+I11</f>
        <v>875.7</v>
      </c>
      <c r="M11" s="10">
        <f>D11+F11+H11+J11</f>
        <v>96</v>
      </c>
      <c r="N11" s="10">
        <v>2843</v>
      </c>
      <c r="O11" s="11">
        <v>368.6</v>
      </c>
      <c r="P11" s="11">
        <f t="shared" si="0"/>
        <v>0</v>
      </c>
      <c r="Q11" s="10">
        <f t="shared" si="1"/>
        <v>4183.3</v>
      </c>
    </row>
    <row r="12" spans="1:17" ht="24.95" customHeight="1">
      <c r="A12" s="16">
        <v>4</v>
      </c>
      <c r="B12" s="17" t="s">
        <v>12</v>
      </c>
      <c r="C12" s="11">
        <v>93.3</v>
      </c>
      <c r="D12" s="10">
        <v>0</v>
      </c>
      <c r="E12" s="10">
        <v>10</v>
      </c>
      <c r="F12" s="10">
        <v>0</v>
      </c>
      <c r="G12" s="10">
        <v>10</v>
      </c>
      <c r="H12" s="10">
        <v>0</v>
      </c>
      <c r="I12" s="10">
        <v>10</v>
      </c>
      <c r="J12" s="11">
        <v>0</v>
      </c>
      <c r="K12" s="11"/>
      <c r="L12" s="10">
        <f>C12+E12+G12+I12</f>
        <v>123.3</v>
      </c>
      <c r="M12" s="10">
        <f>D12+F12+H12+J12</f>
        <v>0</v>
      </c>
      <c r="N12" s="10">
        <v>341</v>
      </c>
      <c r="O12" s="11">
        <v>0</v>
      </c>
      <c r="P12" s="11">
        <f t="shared" si="0"/>
        <v>0</v>
      </c>
      <c r="Q12" s="10">
        <f t="shared" si="1"/>
        <v>464.3</v>
      </c>
    </row>
    <row r="13" spans="1:17" s="21" customFormat="1" ht="24.95" customHeight="1">
      <c r="A13" s="18"/>
      <c r="B13" s="19" t="s">
        <v>11</v>
      </c>
      <c r="C13" s="20">
        <f>+C11+C12</f>
        <v>783</v>
      </c>
      <c r="D13" s="20">
        <f t="shared" ref="D13:Q13" si="3">+D11+D12</f>
        <v>90</v>
      </c>
      <c r="E13" s="20">
        <f t="shared" si="3"/>
        <v>95</v>
      </c>
      <c r="F13" s="20">
        <f t="shared" si="3"/>
        <v>0</v>
      </c>
      <c r="G13" s="20">
        <f t="shared" si="3"/>
        <v>43</v>
      </c>
      <c r="H13" s="20">
        <f t="shared" si="3"/>
        <v>0</v>
      </c>
      <c r="I13" s="20">
        <f t="shared" si="3"/>
        <v>78</v>
      </c>
      <c r="J13" s="20">
        <f t="shared" si="3"/>
        <v>6</v>
      </c>
      <c r="K13" s="20">
        <f t="shared" si="3"/>
        <v>0</v>
      </c>
      <c r="L13" s="20">
        <f t="shared" si="3"/>
        <v>999</v>
      </c>
      <c r="M13" s="20">
        <f t="shared" si="3"/>
        <v>96</v>
      </c>
      <c r="N13" s="20">
        <f t="shared" si="3"/>
        <v>3184</v>
      </c>
      <c r="O13" s="20">
        <f t="shared" si="3"/>
        <v>368.6</v>
      </c>
      <c r="P13" s="20">
        <f t="shared" si="3"/>
        <v>0</v>
      </c>
      <c r="Q13" s="20">
        <f t="shared" si="3"/>
        <v>4647.6000000000004</v>
      </c>
    </row>
    <row r="14" spans="1:17" ht="24.95" customHeight="1">
      <c r="A14" s="16">
        <v>5</v>
      </c>
      <c r="B14" s="17" t="s">
        <v>13</v>
      </c>
      <c r="C14" s="11">
        <v>1038</v>
      </c>
      <c r="D14" s="10">
        <v>251.36</v>
      </c>
      <c r="E14" s="10">
        <v>175</v>
      </c>
      <c r="F14" s="10">
        <v>0</v>
      </c>
      <c r="G14" s="10">
        <v>80</v>
      </c>
      <c r="H14" s="10">
        <v>10</v>
      </c>
      <c r="I14" s="10">
        <v>150</v>
      </c>
      <c r="J14" s="11">
        <v>62</v>
      </c>
      <c r="K14" s="11"/>
      <c r="L14" s="10">
        <f>C14+E14+G14+I14</f>
        <v>1443</v>
      </c>
      <c r="M14" s="10">
        <f>D14+F14+H14+J14</f>
        <v>323.36</v>
      </c>
      <c r="N14" s="10">
        <v>4271.82</v>
      </c>
      <c r="O14" s="11">
        <v>6413.4</v>
      </c>
      <c r="P14" s="11">
        <f t="shared" si="0"/>
        <v>0</v>
      </c>
      <c r="Q14" s="10">
        <f t="shared" si="1"/>
        <v>12451.58</v>
      </c>
    </row>
    <row r="15" spans="1:17" ht="24.95" customHeight="1">
      <c r="A15" s="16">
        <v>6</v>
      </c>
      <c r="B15" s="17" t="s">
        <v>14</v>
      </c>
      <c r="C15" s="11">
        <v>1000</v>
      </c>
      <c r="D15" s="10">
        <v>232.8</v>
      </c>
      <c r="E15" s="10">
        <v>200</v>
      </c>
      <c r="F15" s="10">
        <v>0</v>
      </c>
      <c r="G15" s="10">
        <v>0</v>
      </c>
      <c r="H15" s="10">
        <v>0</v>
      </c>
      <c r="I15" s="10">
        <v>0</v>
      </c>
      <c r="J15" s="11">
        <v>0</v>
      </c>
      <c r="K15" s="11"/>
      <c r="L15" s="10">
        <f>C15+E15+G15+I15</f>
        <v>1200</v>
      </c>
      <c r="M15" s="10">
        <f>D15+F15+H15+J15</f>
        <v>232.8</v>
      </c>
      <c r="N15" s="10">
        <v>0</v>
      </c>
      <c r="O15" s="11">
        <v>0</v>
      </c>
      <c r="P15" s="11">
        <f t="shared" si="0"/>
        <v>0</v>
      </c>
      <c r="Q15" s="10">
        <f t="shared" si="1"/>
        <v>1432.8</v>
      </c>
    </row>
    <row r="16" spans="1:17" s="21" customFormat="1" ht="24.95" customHeight="1">
      <c r="A16" s="18"/>
      <c r="B16" s="19" t="s">
        <v>13</v>
      </c>
      <c r="C16" s="20">
        <f>+C15+C14</f>
        <v>2038</v>
      </c>
      <c r="D16" s="20">
        <f t="shared" ref="D16:Q16" si="4">+D15+D14</f>
        <v>484.16</v>
      </c>
      <c r="E16" s="20">
        <f t="shared" si="4"/>
        <v>375</v>
      </c>
      <c r="F16" s="20">
        <f t="shared" si="4"/>
        <v>0</v>
      </c>
      <c r="G16" s="20">
        <f t="shared" si="4"/>
        <v>80</v>
      </c>
      <c r="H16" s="20">
        <f t="shared" si="4"/>
        <v>10</v>
      </c>
      <c r="I16" s="20">
        <f t="shared" si="4"/>
        <v>150</v>
      </c>
      <c r="J16" s="20">
        <f t="shared" si="4"/>
        <v>62</v>
      </c>
      <c r="K16" s="20">
        <f t="shared" si="4"/>
        <v>0</v>
      </c>
      <c r="L16" s="20">
        <f t="shared" si="4"/>
        <v>2643</v>
      </c>
      <c r="M16" s="20">
        <f t="shared" si="4"/>
        <v>556.16000000000008</v>
      </c>
      <c r="N16" s="20">
        <f t="shared" si="4"/>
        <v>4271.82</v>
      </c>
      <c r="O16" s="20">
        <f t="shared" si="4"/>
        <v>6413.4</v>
      </c>
      <c r="P16" s="20">
        <f t="shared" si="4"/>
        <v>0</v>
      </c>
      <c r="Q16" s="20">
        <f t="shared" si="4"/>
        <v>13884.38</v>
      </c>
    </row>
    <row r="17" spans="1:17" ht="24.95" customHeight="1">
      <c r="A17" s="16">
        <v>7</v>
      </c>
      <c r="B17" s="17" t="s">
        <v>15</v>
      </c>
      <c r="C17" s="11">
        <v>451.7</v>
      </c>
      <c r="D17" s="10">
        <v>41</v>
      </c>
      <c r="E17" s="10">
        <v>20</v>
      </c>
      <c r="F17" s="10">
        <v>0</v>
      </c>
      <c r="G17" s="10">
        <v>30</v>
      </c>
      <c r="H17" s="10">
        <v>0</v>
      </c>
      <c r="I17" s="10">
        <v>30</v>
      </c>
      <c r="J17" s="11">
        <v>0</v>
      </c>
      <c r="K17" s="11"/>
      <c r="L17" s="10">
        <f>C17+E17+G17+I17</f>
        <v>531.70000000000005</v>
      </c>
      <c r="M17" s="10">
        <f>D17+F17+H17+J17</f>
        <v>41</v>
      </c>
      <c r="N17" s="10">
        <v>2266.9</v>
      </c>
      <c r="O17" s="11">
        <v>3255.75</v>
      </c>
      <c r="P17" s="11">
        <f t="shared" si="0"/>
        <v>0</v>
      </c>
      <c r="Q17" s="10">
        <f t="shared" si="1"/>
        <v>6095.35</v>
      </c>
    </row>
    <row r="18" spans="1:17" ht="24.95" customHeight="1">
      <c r="A18" s="16">
        <v>8</v>
      </c>
      <c r="B18" s="17" t="s">
        <v>16</v>
      </c>
      <c r="C18" s="11">
        <v>145.6</v>
      </c>
      <c r="D18" s="10">
        <v>0</v>
      </c>
      <c r="E18" s="10">
        <v>0</v>
      </c>
      <c r="F18" s="10">
        <v>0</v>
      </c>
      <c r="G18" s="10">
        <v>0</v>
      </c>
      <c r="H18" s="10">
        <v>0</v>
      </c>
      <c r="I18" s="10">
        <v>0</v>
      </c>
      <c r="J18" s="11">
        <v>0</v>
      </c>
      <c r="K18" s="11"/>
      <c r="L18" s="10">
        <f>C18+E18+G18+I18</f>
        <v>145.6</v>
      </c>
      <c r="M18" s="10">
        <f>D18+F18+H18+J18</f>
        <v>0</v>
      </c>
      <c r="N18" s="10">
        <v>318.62</v>
      </c>
      <c r="O18" s="11">
        <v>0</v>
      </c>
      <c r="P18" s="11">
        <f t="shared" si="0"/>
        <v>0</v>
      </c>
      <c r="Q18" s="10">
        <f t="shared" si="1"/>
        <v>464.22</v>
      </c>
    </row>
    <row r="19" spans="1:17" s="21" customFormat="1" ht="24.95" customHeight="1">
      <c r="A19" s="18"/>
      <c r="B19" s="19" t="s">
        <v>15</v>
      </c>
      <c r="C19" s="20">
        <f>+C18+C17</f>
        <v>597.29999999999995</v>
      </c>
      <c r="D19" s="20">
        <f t="shared" ref="D19:Q19" si="5">+D18+D17</f>
        <v>41</v>
      </c>
      <c r="E19" s="20">
        <f t="shared" si="5"/>
        <v>20</v>
      </c>
      <c r="F19" s="20">
        <f t="shared" si="5"/>
        <v>0</v>
      </c>
      <c r="G19" s="20">
        <f t="shared" si="5"/>
        <v>30</v>
      </c>
      <c r="H19" s="20">
        <f t="shared" si="5"/>
        <v>0</v>
      </c>
      <c r="I19" s="20">
        <f t="shared" si="5"/>
        <v>30</v>
      </c>
      <c r="J19" s="20">
        <f t="shared" si="5"/>
        <v>0</v>
      </c>
      <c r="K19" s="20">
        <f t="shared" si="5"/>
        <v>0</v>
      </c>
      <c r="L19" s="20">
        <f t="shared" si="5"/>
        <v>677.30000000000007</v>
      </c>
      <c r="M19" s="20">
        <f t="shared" si="5"/>
        <v>41</v>
      </c>
      <c r="N19" s="20">
        <f t="shared" si="5"/>
        <v>2585.52</v>
      </c>
      <c r="O19" s="20">
        <f t="shared" si="5"/>
        <v>3255.75</v>
      </c>
      <c r="P19" s="20">
        <f t="shared" si="5"/>
        <v>0</v>
      </c>
      <c r="Q19" s="20">
        <f t="shared" si="5"/>
        <v>6559.5700000000006</v>
      </c>
    </row>
    <row r="20" spans="1:17" ht="24.95" customHeight="1">
      <c r="A20" s="16">
        <v>9</v>
      </c>
      <c r="B20" s="17" t="s">
        <v>17</v>
      </c>
      <c r="C20" s="11">
        <v>10450.69</v>
      </c>
      <c r="D20" s="10">
        <f>3637.8+350.83543+249.16457-19.64</f>
        <v>4218.16</v>
      </c>
      <c r="E20" s="10">
        <v>647.63</v>
      </c>
      <c r="F20" s="10">
        <v>12</v>
      </c>
      <c r="G20" s="10">
        <v>325</v>
      </c>
      <c r="H20" s="10">
        <v>44.4</v>
      </c>
      <c r="I20" s="10">
        <v>1119.1600000000001</v>
      </c>
      <c r="J20" s="11">
        <v>354.71</v>
      </c>
      <c r="K20" s="11"/>
      <c r="L20" s="10">
        <f t="shared" ref="L20:M27" si="6">C20+E20+G20+I20</f>
        <v>12542.48</v>
      </c>
      <c r="M20" s="10">
        <f t="shared" si="6"/>
        <v>4629.2699999999995</v>
      </c>
      <c r="N20" s="10">
        <v>24716.97</v>
      </c>
      <c r="O20" s="11">
        <v>29626</v>
      </c>
      <c r="P20" s="11">
        <f t="shared" si="0"/>
        <v>0</v>
      </c>
      <c r="Q20" s="10">
        <f t="shared" si="1"/>
        <v>71514.720000000001</v>
      </c>
    </row>
    <row r="21" spans="1:17" ht="24.95" customHeight="1">
      <c r="A21" s="16">
        <v>10</v>
      </c>
      <c r="B21" s="17" t="s">
        <v>18</v>
      </c>
      <c r="C21" s="11">
        <v>57</v>
      </c>
      <c r="D21" s="10">
        <v>121.5</v>
      </c>
      <c r="E21" s="10">
        <v>50</v>
      </c>
      <c r="F21" s="10">
        <v>0</v>
      </c>
      <c r="G21" s="10">
        <v>0</v>
      </c>
      <c r="H21" s="10">
        <v>0</v>
      </c>
      <c r="I21" s="10">
        <v>0</v>
      </c>
      <c r="J21" s="11">
        <v>0</v>
      </c>
      <c r="K21" s="11"/>
      <c r="L21" s="10">
        <f t="shared" si="6"/>
        <v>107</v>
      </c>
      <c r="M21" s="10">
        <f t="shared" si="6"/>
        <v>121.5</v>
      </c>
      <c r="N21" s="10">
        <v>565.0933</v>
      </c>
      <c r="O21" s="11">
        <v>0</v>
      </c>
      <c r="P21" s="11">
        <f t="shared" si="0"/>
        <v>0</v>
      </c>
      <c r="Q21" s="10">
        <f t="shared" si="1"/>
        <v>793.5933</v>
      </c>
    </row>
    <row r="22" spans="1:17" ht="36" customHeight="1">
      <c r="A22" s="16">
        <v>11</v>
      </c>
      <c r="B22" s="17" t="s">
        <v>19</v>
      </c>
      <c r="C22" s="11">
        <v>138</v>
      </c>
      <c r="D22" s="10">
        <f>145.74-5.9842</f>
        <v>139.75580000000002</v>
      </c>
      <c r="E22" s="10">
        <v>60</v>
      </c>
      <c r="F22" s="10">
        <v>0</v>
      </c>
      <c r="G22" s="10">
        <v>18</v>
      </c>
      <c r="H22" s="10">
        <v>0</v>
      </c>
      <c r="I22" s="10">
        <v>0</v>
      </c>
      <c r="J22" s="11">
        <v>0</v>
      </c>
      <c r="K22" s="11"/>
      <c r="L22" s="10">
        <f t="shared" si="6"/>
        <v>216</v>
      </c>
      <c r="M22" s="10">
        <f t="shared" si="6"/>
        <v>139.75580000000002</v>
      </c>
      <c r="N22" s="10">
        <v>246.73000000000002</v>
      </c>
      <c r="O22" s="11">
        <v>0</v>
      </c>
      <c r="P22" s="11">
        <f t="shared" si="0"/>
        <v>0</v>
      </c>
      <c r="Q22" s="10">
        <f t="shared" si="1"/>
        <v>602.48580000000004</v>
      </c>
    </row>
    <row r="23" spans="1:17" ht="24.95" customHeight="1">
      <c r="A23" s="16">
        <v>12</v>
      </c>
      <c r="B23" s="17" t="s">
        <v>20</v>
      </c>
      <c r="C23" s="11">
        <v>556</v>
      </c>
      <c r="D23" s="10">
        <f>252.9+11</f>
        <v>263.89999999999998</v>
      </c>
      <c r="E23" s="10">
        <v>0</v>
      </c>
      <c r="F23" s="10">
        <v>0</v>
      </c>
      <c r="G23" s="10">
        <v>0</v>
      </c>
      <c r="H23" s="10">
        <v>0</v>
      </c>
      <c r="I23" s="10">
        <v>0</v>
      </c>
      <c r="J23" s="11">
        <v>0</v>
      </c>
      <c r="K23" s="11"/>
      <c r="L23" s="10">
        <f t="shared" si="6"/>
        <v>556</v>
      </c>
      <c r="M23" s="10">
        <f t="shared" si="6"/>
        <v>263.89999999999998</v>
      </c>
      <c r="N23" s="10">
        <v>0</v>
      </c>
      <c r="O23" s="11">
        <v>0</v>
      </c>
      <c r="P23" s="11">
        <f t="shared" si="0"/>
        <v>0</v>
      </c>
      <c r="Q23" s="10">
        <f t="shared" si="1"/>
        <v>819.9</v>
      </c>
    </row>
    <row r="24" spans="1:17" ht="24.95" customHeight="1">
      <c r="A24" s="16">
        <v>13</v>
      </c>
      <c r="B24" s="17" t="s">
        <v>21</v>
      </c>
      <c r="C24" s="11">
        <v>413</v>
      </c>
      <c r="D24" s="10">
        <f>535.26+45.445+150.555</f>
        <v>731.26</v>
      </c>
      <c r="E24" s="10">
        <v>0</v>
      </c>
      <c r="F24" s="10">
        <v>0</v>
      </c>
      <c r="G24" s="10">
        <v>0</v>
      </c>
      <c r="H24" s="10">
        <v>0</v>
      </c>
      <c r="I24" s="10">
        <v>0</v>
      </c>
      <c r="J24" s="11">
        <v>0</v>
      </c>
      <c r="K24" s="11"/>
      <c r="L24" s="10">
        <f t="shared" si="6"/>
        <v>413</v>
      </c>
      <c r="M24" s="10">
        <f t="shared" si="6"/>
        <v>731.26</v>
      </c>
      <c r="N24" s="10">
        <v>0</v>
      </c>
      <c r="O24" s="11">
        <v>0</v>
      </c>
      <c r="P24" s="11">
        <f t="shared" si="0"/>
        <v>0</v>
      </c>
      <c r="Q24" s="10">
        <f t="shared" si="1"/>
        <v>1144.26</v>
      </c>
    </row>
    <row r="25" spans="1:17" ht="24.95" customHeight="1">
      <c r="A25" s="16">
        <v>14</v>
      </c>
      <c r="B25" s="17" t="s">
        <v>22</v>
      </c>
      <c r="C25" s="11">
        <v>188</v>
      </c>
      <c r="D25" s="10">
        <v>18.899999999999999</v>
      </c>
      <c r="E25" s="10">
        <v>54</v>
      </c>
      <c r="F25" s="10">
        <v>0</v>
      </c>
      <c r="G25" s="10">
        <v>65</v>
      </c>
      <c r="H25" s="10">
        <v>0</v>
      </c>
      <c r="I25" s="10">
        <v>0</v>
      </c>
      <c r="J25" s="11">
        <v>0</v>
      </c>
      <c r="K25" s="11"/>
      <c r="L25" s="10">
        <f t="shared" si="6"/>
        <v>307</v>
      </c>
      <c r="M25" s="10">
        <f t="shared" si="6"/>
        <v>18.899999999999999</v>
      </c>
      <c r="N25" s="10">
        <v>478.87</v>
      </c>
      <c r="O25" s="11">
        <v>0</v>
      </c>
      <c r="P25" s="11">
        <f t="shared" si="0"/>
        <v>0</v>
      </c>
      <c r="Q25" s="10">
        <f t="shared" si="1"/>
        <v>804.77</v>
      </c>
    </row>
    <row r="26" spans="1:17" ht="24.95" customHeight="1">
      <c r="A26" s="16">
        <v>15</v>
      </c>
      <c r="B26" s="22" t="s">
        <v>23</v>
      </c>
      <c r="C26" s="11">
        <v>3224</v>
      </c>
      <c r="D26" s="10">
        <f>7373.79-500-320.3395-243.18037+19.64</f>
        <v>6329.9101300000002</v>
      </c>
      <c r="E26" s="10">
        <v>0</v>
      </c>
      <c r="F26" s="10">
        <v>0</v>
      </c>
      <c r="G26" s="10">
        <v>0</v>
      </c>
      <c r="H26" s="10">
        <v>0</v>
      </c>
      <c r="I26" s="10">
        <v>0</v>
      </c>
      <c r="J26" s="11">
        <v>0</v>
      </c>
      <c r="K26" s="11"/>
      <c r="L26" s="10">
        <f t="shared" si="6"/>
        <v>3224</v>
      </c>
      <c r="M26" s="10">
        <f t="shared" si="6"/>
        <v>6329.9101300000002</v>
      </c>
      <c r="N26" s="10">
        <v>0</v>
      </c>
      <c r="O26" s="11">
        <v>0</v>
      </c>
      <c r="P26" s="11">
        <f t="shared" si="0"/>
        <v>0</v>
      </c>
      <c r="Q26" s="10">
        <f t="shared" si="1"/>
        <v>9553.9101300000002</v>
      </c>
    </row>
    <row r="27" spans="1:17" ht="36" customHeight="1">
      <c r="A27" s="16">
        <v>16</v>
      </c>
      <c r="B27" s="22" t="s">
        <v>24</v>
      </c>
      <c r="C27" s="11">
        <v>223.44</v>
      </c>
      <c r="D27" s="10">
        <f>128+10.475+8.14</f>
        <v>146.61500000000001</v>
      </c>
      <c r="E27" s="10">
        <v>0</v>
      </c>
      <c r="F27" s="10">
        <v>0</v>
      </c>
      <c r="G27" s="10">
        <v>0</v>
      </c>
      <c r="H27" s="10">
        <v>0</v>
      </c>
      <c r="I27" s="10">
        <v>0</v>
      </c>
      <c r="J27" s="11">
        <v>0</v>
      </c>
      <c r="K27" s="11"/>
      <c r="L27" s="10">
        <f t="shared" si="6"/>
        <v>223.44</v>
      </c>
      <c r="M27" s="10">
        <f t="shared" si="6"/>
        <v>146.61500000000001</v>
      </c>
      <c r="N27" s="10">
        <v>0</v>
      </c>
      <c r="O27" s="11">
        <v>0</v>
      </c>
      <c r="P27" s="11">
        <f t="shared" si="0"/>
        <v>0</v>
      </c>
      <c r="Q27" s="10">
        <f t="shared" si="1"/>
        <v>370.05500000000001</v>
      </c>
    </row>
    <row r="28" spans="1:17" s="24" customFormat="1" ht="24.95" customHeight="1">
      <c r="A28" s="23"/>
      <c r="B28" s="19" t="s">
        <v>17</v>
      </c>
      <c r="C28" s="20">
        <f>SUM(C20:C27)</f>
        <v>15250.130000000001</v>
      </c>
      <c r="D28" s="20">
        <f t="shared" ref="D28:Q28" si="7">SUM(D20:D27)</f>
        <v>11970.00093</v>
      </c>
      <c r="E28" s="20">
        <f t="shared" si="7"/>
        <v>811.63</v>
      </c>
      <c r="F28" s="20">
        <f t="shared" si="7"/>
        <v>12</v>
      </c>
      <c r="G28" s="20">
        <f t="shared" si="7"/>
        <v>408</v>
      </c>
      <c r="H28" s="20">
        <f t="shared" si="7"/>
        <v>44.4</v>
      </c>
      <c r="I28" s="20">
        <f t="shared" si="7"/>
        <v>1119.1600000000001</v>
      </c>
      <c r="J28" s="20">
        <f t="shared" si="7"/>
        <v>354.71</v>
      </c>
      <c r="K28" s="20">
        <f t="shared" si="7"/>
        <v>0</v>
      </c>
      <c r="L28" s="20">
        <f t="shared" si="7"/>
        <v>17588.919999999998</v>
      </c>
      <c r="M28" s="20">
        <f t="shared" si="7"/>
        <v>12381.110929999999</v>
      </c>
      <c r="N28" s="20">
        <f t="shared" si="7"/>
        <v>26007.6633</v>
      </c>
      <c r="O28" s="20">
        <f t="shared" si="7"/>
        <v>29626</v>
      </c>
      <c r="P28" s="20">
        <f t="shared" si="7"/>
        <v>0</v>
      </c>
      <c r="Q28" s="20">
        <f t="shared" si="7"/>
        <v>85603.694229999979</v>
      </c>
    </row>
    <row r="29" spans="1:17" s="12" customFormat="1" ht="24.95" customHeight="1">
      <c r="A29" s="25">
        <v>17</v>
      </c>
      <c r="B29" s="17" t="s">
        <v>25</v>
      </c>
      <c r="C29" s="11">
        <v>0</v>
      </c>
      <c r="D29" s="11">
        <v>0</v>
      </c>
      <c r="E29" s="41">
        <f>925.39+3.5</f>
        <v>928.89</v>
      </c>
      <c r="F29" s="11">
        <v>3055.2</v>
      </c>
      <c r="G29" s="11">
        <v>0</v>
      </c>
      <c r="H29" s="11">
        <v>0</v>
      </c>
      <c r="I29" s="11">
        <v>0</v>
      </c>
      <c r="J29" s="11">
        <v>0</v>
      </c>
      <c r="K29" s="11"/>
      <c r="L29" s="10">
        <f t="shared" ref="L29:M32" si="8">C29+E29+G29+I29</f>
        <v>928.89</v>
      </c>
      <c r="M29" s="10">
        <f t="shared" si="8"/>
        <v>3055.2</v>
      </c>
      <c r="N29" s="11">
        <v>1054.5801099999999</v>
      </c>
      <c r="O29" s="11">
        <v>3.1319200000000009</v>
      </c>
      <c r="P29" s="11">
        <f t="shared" si="0"/>
        <v>0</v>
      </c>
      <c r="Q29" s="10">
        <f t="shared" si="1"/>
        <v>5041.8020299999989</v>
      </c>
    </row>
    <row r="30" spans="1:17" s="12" customFormat="1" ht="24.95" customHeight="1">
      <c r="A30" s="16">
        <v>18</v>
      </c>
      <c r="B30" s="17" t="s">
        <v>26</v>
      </c>
      <c r="C30" s="11">
        <v>450</v>
      </c>
      <c r="D30" s="11">
        <f>1472.5-725</f>
        <v>747.5</v>
      </c>
      <c r="E30" s="11">
        <v>0</v>
      </c>
      <c r="F30" s="11">
        <v>0</v>
      </c>
      <c r="G30" s="11">
        <v>24</v>
      </c>
      <c r="H30" s="11">
        <v>0</v>
      </c>
      <c r="I30" s="11">
        <v>235</v>
      </c>
      <c r="J30" s="11">
        <v>418</v>
      </c>
      <c r="K30" s="11"/>
      <c r="L30" s="10">
        <f t="shared" si="8"/>
        <v>709</v>
      </c>
      <c r="M30" s="10">
        <f t="shared" si="8"/>
        <v>1165.5</v>
      </c>
      <c r="N30" s="11">
        <v>858.27</v>
      </c>
      <c r="O30" s="11">
        <v>0</v>
      </c>
      <c r="P30" s="11">
        <f t="shared" si="0"/>
        <v>0</v>
      </c>
      <c r="Q30" s="10">
        <f t="shared" si="1"/>
        <v>2732.77</v>
      </c>
    </row>
    <row r="31" spans="1:17" ht="24.95" customHeight="1">
      <c r="A31" s="25">
        <v>19</v>
      </c>
      <c r="B31" s="17" t="s">
        <v>27</v>
      </c>
      <c r="C31" s="11">
        <v>659</v>
      </c>
      <c r="D31" s="10">
        <f>155-30</f>
        <v>125</v>
      </c>
      <c r="E31" s="10">
        <v>60</v>
      </c>
      <c r="F31" s="10">
        <v>0</v>
      </c>
      <c r="G31" s="10">
        <v>30</v>
      </c>
      <c r="H31" s="10">
        <v>0</v>
      </c>
      <c r="I31" s="10">
        <v>40</v>
      </c>
      <c r="J31" s="11">
        <v>9.1</v>
      </c>
      <c r="K31" s="11"/>
      <c r="L31" s="10">
        <f t="shared" si="8"/>
        <v>789</v>
      </c>
      <c r="M31" s="10">
        <f t="shared" si="8"/>
        <v>134.1</v>
      </c>
      <c r="N31" s="10">
        <v>3417.5</v>
      </c>
      <c r="O31" s="11">
        <v>948.2</v>
      </c>
      <c r="P31" s="11">
        <f t="shared" si="0"/>
        <v>0</v>
      </c>
      <c r="Q31" s="10">
        <f t="shared" si="1"/>
        <v>5288.8</v>
      </c>
    </row>
    <row r="32" spans="1:17" ht="24.95" customHeight="1">
      <c r="A32" s="16">
        <v>20</v>
      </c>
      <c r="B32" s="17" t="s">
        <v>28</v>
      </c>
      <c r="C32" s="11">
        <v>225</v>
      </c>
      <c r="D32" s="10">
        <v>0</v>
      </c>
      <c r="E32" s="10">
        <v>44.2</v>
      </c>
      <c r="F32" s="10">
        <v>0</v>
      </c>
      <c r="G32" s="10">
        <v>40</v>
      </c>
      <c r="H32" s="10">
        <v>0</v>
      </c>
      <c r="I32" s="10">
        <v>16</v>
      </c>
      <c r="J32" s="11">
        <v>0</v>
      </c>
      <c r="K32" s="11"/>
      <c r="L32" s="10">
        <f t="shared" si="8"/>
        <v>325.2</v>
      </c>
      <c r="M32" s="10">
        <f t="shared" si="8"/>
        <v>0</v>
      </c>
      <c r="N32" s="10">
        <v>1558.45</v>
      </c>
      <c r="O32" s="11">
        <v>0</v>
      </c>
      <c r="P32" s="11">
        <f t="shared" si="0"/>
        <v>0</v>
      </c>
      <c r="Q32" s="10">
        <f t="shared" si="1"/>
        <v>1883.65</v>
      </c>
    </row>
    <row r="33" spans="1:17" s="21" customFormat="1" ht="24.95" customHeight="1">
      <c r="A33" s="18"/>
      <c r="B33" s="19" t="s">
        <v>27</v>
      </c>
      <c r="C33" s="20">
        <f>+C32+C31</f>
        <v>884</v>
      </c>
      <c r="D33" s="20">
        <f t="shared" ref="D33:Q33" si="9">+D32+D31</f>
        <v>125</v>
      </c>
      <c r="E33" s="20">
        <f t="shared" si="9"/>
        <v>104.2</v>
      </c>
      <c r="F33" s="20">
        <f t="shared" si="9"/>
        <v>0</v>
      </c>
      <c r="G33" s="20">
        <f t="shared" si="9"/>
        <v>70</v>
      </c>
      <c r="H33" s="20">
        <f t="shared" si="9"/>
        <v>0</v>
      </c>
      <c r="I33" s="20">
        <f t="shared" si="9"/>
        <v>56</v>
      </c>
      <c r="J33" s="20">
        <f t="shared" si="9"/>
        <v>9.1</v>
      </c>
      <c r="K33" s="20">
        <f t="shared" si="9"/>
        <v>0</v>
      </c>
      <c r="L33" s="20">
        <f t="shared" si="9"/>
        <v>1114.2</v>
      </c>
      <c r="M33" s="20">
        <f t="shared" si="9"/>
        <v>134.1</v>
      </c>
      <c r="N33" s="20">
        <f t="shared" si="9"/>
        <v>4975.95</v>
      </c>
      <c r="O33" s="20">
        <f t="shared" si="9"/>
        <v>948.2</v>
      </c>
      <c r="P33" s="20">
        <f t="shared" si="9"/>
        <v>0</v>
      </c>
      <c r="Q33" s="20">
        <f t="shared" si="9"/>
        <v>7172.4500000000007</v>
      </c>
    </row>
    <row r="34" spans="1:17" ht="24.95" customHeight="1">
      <c r="A34" s="16">
        <v>21</v>
      </c>
      <c r="B34" s="17" t="s">
        <v>29</v>
      </c>
      <c r="C34" s="11">
        <v>900</v>
      </c>
      <c r="D34" s="10">
        <f>1039.3+25.15</f>
        <v>1064.45</v>
      </c>
      <c r="E34" s="10">
        <v>281</v>
      </c>
      <c r="F34" s="10">
        <v>0</v>
      </c>
      <c r="G34" s="10">
        <v>51</v>
      </c>
      <c r="H34" s="10">
        <v>0</v>
      </c>
      <c r="I34" s="10">
        <v>129</v>
      </c>
      <c r="J34" s="11">
        <v>30</v>
      </c>
      <c r="K34" s="11"/>
      <c r="L34" s="10">
        <f t="shared" ref="L34:M36" si="10">C34+E34+G34+I34</f>
        <v>1361</v>
      </c>
      <c r="M34" s="10">
        <f t="shared" si="10"/>
        <v>1094.45</v>
      </c>
      <c r="N34" s="10">
        <v>3145.46</v>
      </c>
      <c r="O34" s="11">
        <v>399</v>
      </c>
      <c r="P34" s="11">
        <f t="shared" si="0"/>
        <v>0</v>
      </c>
      <c r="Q34" s="10">
        <f t="shared" si="1"/>
        <v>5999.91</v>
      </c>
    </row>
    <row r="35" spans="1:17" ht="24.95" customHeight="1">
      <c r="A35" s="16">
        <v>22</v>
      </c>
      <c r="B35" s="22" t="s">
        <v>30</v>
      </c>
      <c r="C35" s="11">
        <v>316.87</v>
      </c>
      <c r="D35" s="10">
        <v>6.0500000000000007</v>
      </c>
      <c r="E35" s="10">
        <v>70</v>
      </c>
      <c r="F35" s="10">
        <v>0</v>
      </c>
      <c r="G35" s="10">
        <v>30</v>
      </c>
      <c r="H35" s="10">
        <v>0</v>
      </c>
      <c r="I35" s="10">
        <v>75</v>
      </c>
      <c r="J35" s="11">
        <v>0</v>
      </c>
      <c r="K35" s="11"/>
      <c r="L35" s="10">
        <f t="shared" si="10"/>
        <v>491.87</v>
      </c>
      <c r="M35" s="10">
        <f t="shared" si="10"/>
        <v>6.0500000000000007</v>
      </c>
      <c r="N35" s="10">
        <v>1674.22</v>
      </c>
      <c r="O35" s="11">
        <v>0</v>
      </c>
      <c r="P35" s="11">
        <f t="shared" si="0"/>
        <v>0</v>
      </c>
      <c r="Q35" s="10">
        <f t="shared" si="1"/>
        <v>2172.14</v>
      </c>
    </row>
    <row r="36" spans="1:17" ht="42.75" customHeight="1">
      <c r="A36" s="16">
        <v>23</v>
      </c>
      <c r="B36" s="22" t="s">
        <v>31</v>
      </c>
      <c r="C36" s="11">
        <v>525.9</v>
      </c>
      <c r="D36" s="10">
        <v>0</v>
      </c>
      <c r="E36" s="10">
        <v>107.4</v>
      </c>
      <c r="F36" s="10">
        <v>0</v>
      </c>
      <c r="G36" s="10">
        <v>25</v>
      </c>
      <c r="H36" s="10">
        <v>0</v>
      </c>
      <c r="I36" s="10">
        <v>0</v>
      </c>
      <c r="J36" s="11">
        <v>0</v>
      </c>
      <c r="K36" s="11"/>
      <c r="L36" s="10">
        <f t="shared" si="10"/>
        <v>658.3</v>
      </c>
      <c r="M36" s="10">
        <f t="shared" si="10"/>
        <v>0</v>
      </c>
      <c r="N36" s="10">
        <v>2789.5299999999997</v>
      </c>
      <c r="O36" s="11">
        <v>0</v>
      </c>
      <c r="P36" s="11">
        <f t="shared" si="0"/>
        <v>0</v>
      </c>
      <c r="Q36" s="10">
        <f t="shared" si="1"/>
        <v>3447.83</v>
      </c>
    </row>
    <row r="37" spans="1:17" s="21" customFormat="1" ht="24.95" customHeight="1">
      <c r="A37" s="18"/>
      <c r="B37" s="19" t="s">
        <v>29</v>
      </c>
      <c r="C37" s="20">
        <f>+C36+C35+C34</f>
        <v>1742.77</v>
      </c>
      <c r="D37" s="20">
        <f t="shared" ref="D37:Q37" si="11">+D36+D35+D34</f>
        <v>1070.5</v>
      </c>
      <c r="E37" s="20">
        <f t="shared" si="11"/>
        <v>458.4</v>
      </c>
      <c r="F37" s="20">
        <f t="shared" si="11"/>
        <v>0</v>
      </c>
      <c r="G37" s="20">
        <f t="shared" si="11"/>
        <v>106</v>
      </c>
      <c r="H37" s="20">
        <f t="shared" si="11"/>
        <v>0</v>
      </c>
      <c r="I37" s="20">
        <f t="shared" si="11"/>
        <v>204</v>
      </c>
      <c r="J37" s="20">
        <f t="shared" si="11"/>
        <v>30</v>
      </c>
      <c r="K37" s="20">
        <f t="shared" si="11"/>
        <v>0</v>
      </c>
      <c r="L37" s="20">
        <f t="shared" si="11"/>
        <v>2511.17</v>
      </c>
      <c r="M37" s="20">
        <f t="shared" si="11"/>
        <v>1100.5</v>
      </c>
      <c r="N37" s="20">
        <f t="shared" si="11"/>
        <v>7609.21</v>
      </c>
      <c r="O37" s="20">
        <f t="shared" si="11"/>
        <v>399</v>
      </c>
      <c r="P37" s="20">
        <f t="shared" si="11"/>
        <v>0</v>
      </c>
      <c r="Q37" s="20">
        <f t="shared" si="11"/>
        <v>11619.88</v>
      </c>
    </row>
    <row r="38" spans="1:17" ht="24.95" customHeight="1">
      <c r="A38" s="16">
        <v>24</v>
      </c>
      <c r="B38" s="17" t="s">
        <v>32</v>
      </c>
      <c r="C38" s="11">
        <f>1524.5+532</f>
        <v>2056.5</v>
      </c>
      <c r="D38" s="10">
        <v>292</v>
      </c>
      <c r="E38" s="10">
        <v>0</v>
      </c>
      <c r="F38" s="10">
        <v>0</v>
      </c>
      <c r="G38" s="10">
        <v>0</v>
      </c>
      <c r="H38" s="10">
        <v>0</v>
      </c>
      <c r="I38" s="10">
        <v>614</v>
      </c>
      <c r="J38" s="11">
        <v>24</v>
      </c>
      <c r="K38" s="11"/>
      <c r="L38" s="10">
        <f>C38+E38+G38+I38</f>
        <v>2670.5</v>
      </c>
      <c r="M38" s="10">
        <f>D38+F38+H38+J38</f>
        <v>316</v>
      </c>
      <c r="N38" s="10">
        <v>3372.4529200000002</v>
      </c>
      <c r="O38" s="11">
        <v>4605.24</v>
      </c>
      <c r="P38" s="11">
        <f t="shared" si="0"/>
        <v>0</v>
      </c>
      <c r="Q38" s="10">
        <f t="shared" si="1"/>
        <v>10964.19292</v>
      </c>
    </row>
    <row r="39" spans="1:17" ht="24.95" customHeight="1">
      <c r="A39" s="16">
        <v>25</v>
      </c>
      <c r="B39" s="17" t="s">
        <v>33</v>
      </c>
      <c r="C39" s="11">
        <v>162.69999999999999</v>
      </c>
      <c r="D39" s="10">
        <v>12</v>
      </c>
      <c r="E39" s="10">
        <v>50</v>
      </c>
      <c r="F39" s="10">
        <v>0</v>
      </c>
      <c r="G39" s="10">
        <v>40</v>
      </c>
      <c r="H39" s="10">
        <v>0</v>
      </c>
      <c r="I39" s="10">
        <v>0</v>
      </c>
      <c r="J39" s="11">
        <v>0</v>
      </c>
      <c r="K39" s="11"/>
      <c r="L39" s="10">
        <f>C39+E39+G39+I39</f>
        <v>252.7</v>
      </c>
      <c r="M39" s="10">
        <f>D39+F39+H39+J39</f>
        <v>12</v>
      </c>
      <c r="N39" s="10">
        <v>1025.4000000000001</v>
      </c>
      <c r="O39" s="11">
        <v>0</v>
      </c>
      <c r="P39" s="11">
        <f t="shared" si="0"/>
        <v>0</v>
      </c>
      <c r="Q39" s="10">
        <f t="shared" si="1"/>
        <v>1290.1000000000001</v>
      </c>
    </row>
    <row r="40" spans="1:17" s="21" customFormat="1" ht="24.95" customHeight="1">
      <c r="A40" s="18"/>
      <c r="B40" s="19" t="s">
        <v>34</v>
      </c>
      <c r="C40" s="20">
        <f>+C39+C38</f>
        <v>2219.1999999999998</v>
      </c>
      <c r="D40" s="20">
        <f t="shared" ref="D40:Q40" si="12">+D39+D38</f>
        <v>304</v>
      </c>
      <c r="E40" s="20">
        <f t="shared" si="12"/>
        <v>50</v>
      </c>
      <c r="F40" s="20">
        <f t="shared" si="12"/>
        <v>0</v>
      </c>
      <c r="G40" s="20">
        <f t="shared" si="12"/>
        <v>40</v>
      </c>
      <c r="H40" s="20">
        <f t="shared" si="12"/>
        <v>0</v>
      </c>
      <c r="I40" s="20">
        <f t="shared" si="12"/>
        <v>614</v>
      </c>
      <c r="J40" s="20">
        <f t="shared" si="12"/>
        <v>24</v>
      </c>
      <c r="K40" s="20">
        <f t="shared" si="12"/>
        <v>0</v>
      </c>
      <c r="L40" s="20">
        <f t="shared" si="12"/>
        <v>2923.2</v>
      </c>
      <c r="M40" s="20">
        <f t="shared" si="12"/>
        <v>328</v>
      </c>
      <c r="N40" s="20">
        <f t="shared" si="12"/>
        <v>4397.8529200000003</v>
      </c>
      <c r="O40" s="20">
        <f t="shared" si="12"/>
        <v>4605.24</v>
      </c>
      <c r="P40" s="20">
        <f t="shared" si="12"/>
        <v>0</v>
      </c>
      <c r="Q40" s="20">
        <f t="shared" si="12"/>
        <v>12254.29292</v>
      </c>
    </row>
    <row r="41" spans="1:17" ht="24.95" customHeight="1">
      <c r="A41" s="16">
        <v>26</v>
      </c>
      <c r="B41" s="17" t="s">
        <v>35</v>
      </c>
      <c r="C41" s="11">
        <v>430.75</v>
      </c>
      <c r="D41" s="10">
        <f>194.25+270</f>
        <v>464.25</v>
      </c>
      <c r="E41" s="10">
        <v>100</v>
      </c>
      <c r="F41" s="10">
        <v>0</v>
      </c>
      <c r="G41" s="10">
        <v>30</v>
      </c>
      <c r="H41" s="10">
        <v>0</v>
      </c>
      <c r="I41" s="10">
        <v>60</v>
      </c>
      <c r="J41" s="11">
        <v>14</v>
      </c>
      <c r="K41" s="11"/>
      <c r="L41" s="10">
        <f>C41+E41+G41+I41</f>
        <v>620.75</v>
      </c>
      <c r="M41" s="10">
        <f>D41+F41+H41+J41</f>
        <v>478.25</v>
      </c>
      <c r="N41" s="10">
        <v>604.72</v>
      </c>
      <c r="O41" s="11">
        <v>3.4468700000000005</v>
      </c>
      <c r="P41" s="11">
        <f t="shared" si="0"/>
        <v>0</v>
      </c>
      <c r="Q41" s="10">
        <f t="shared" si="1"/>
        <v>1707.16687</v>
      </c>
    </row>
    <row r="42" spans="1:17" ht="24.95" customHeight="1">
      <c r="A42" s="16">
        <v>27</v>
      </c>
      <c r="B42" s="17" t="s">
        <v>36</v>
      </c>
      <c r="C42" s="11">
        <v>350.2</v>
      </c>
      <c r="D42" s="10">
        <v>25</v>
      </c>
      <c r="E42" s="10">
        <v>100</v>
      </c>
      <c r="F42" s="10">
        <v>0</v>
      </c>
      <c r="G42" s="10">
        <v>30</v>
      </c>
      <c r="H42" s="10">
        <v>0</v>
      </c>
      <c r="I42" s="10">
        <v>0</v>
      </c>
      <c r="J42" s="11">
        <v>0</v>
      </c>
      <c r="K42" s="11"/>
      <c r="L42" s="10">
        <f>C42+E42+G42+I42</f>
        <v>480.2</v>
      </c>
      <c r="M42" s="10">
        <f>D42+F42+H42+J42</f>
        <v>25</v>
      </c>
      <c r="N42" s="10">
        <v>0</v>
      </c>
      <c r="O42" s="11">
        <v>0</v>
      </c>
      <c r="P42" s="11">
        <f t="shared" si="0"/>
        <v>0</v>
      </c>
      <c r="Q42" s="10">
        <f t="shared" si="1"/>
        <v>505.2</v>
      </c>
    </row>
    <row r="43" spans="1:17" s="21" customFormat="1" ht="24.95" customHeight="1">
      <c r="A43" s="18"/>
      <c r="B43" s="19" t="s">
        <v>35</v>
      </c>
      <c r="C43" s="20">
        <f>+C42+C41</f>
        <v>780.95</v>
      </c>
      <c r="D43" s="20">
        <f t="shared" ref="D43:Q43" si="13">+D42+D41</f>
        <v>489.25</v>
      </c>
      <c r="E43" s="20">
        <f t="shared" si="13"/>
        <v>200</v>
      </c>
      <c r="F43" s="20">
        <f t="shared" si="13"/>
        <v>0</v>
      </c>
      <c r="G43" s="20">
        <f t="shared" si="13"/>
        <v>60</v>
      </c>
      <c r="H43" s="20">
        <f t="shared" si="13"/>
        <v>0</v>
      </c>
      <c r="I43" s="20">
        <f t="shared" si="13"/>
        <v>60</v>
      </c>
      <c r="J43" s="20">
        <f t="shared" si="13"/>
        <v>14</v>
      </c>
      <c r="K43" s="20">
        <f t="shared" si="13"/>
        <v>0</v>
      </c>
      <c r="L43" s="20">
        <f t="shared" si="13"/>
        <v>1100.95</v>
      </c>
      <c r="M43" s="20">
        <f t="shared" si="13"/>
        <v>503.25</v>
      </c>
      <c r="N43" s="20">
        <f t="shared" si="13"/>
        <v>604.72</v>
      </c>
      <c r="O43" s="20">
        <f t="shared" si="13"/>
        <v>3.4468700000000005</v>
      </c>
      <c r="P43" s="20">
        <f t="shared" si="13"/>
        <v>0</v>
      </c>
      <c r="Q43" s="20">
        <f t="shared" si="13"/>
        <v>2212.3668699999998</v>
      </c>
    </row>
    <row r="44" spans="1:17" ht="24.95" customHeight="1">
      <c r="A44" s="16">
        <v>28</v>
      </c>
      <c r="B44" s="17" t="s">
        <v>37</v>
      </c>
      <c r="C44" s="11">
        <v>1900</v>
      </c>
      <c r="D44" s="10">
        <v>320</v>
      </c>
      <c r="E44" s="10">
        <f>250-3.5</f>
        <v>246.5</v>
      </c>
      <c r="F44" s="10">
        <v>0</v>
      </c>
      <c r="G44" s="10">
        <f>50+9.8</f>
        <v>59.8</v>
      </c>
      <c r="H44" s="10">
        <v>0</v>
      </c>
      <c r="I44" s="10">
        <f>122-16</f>
        <v>106</v>
      </c>
      <c r="J44" s="11">
        <v>94.3</v>
      </c>
      <c r="K44" s="11"/>
      <c r="L44" s="10">
        <f t="shared" ref="L44:M46" si="14">C44+E44+G44+I44</f>
        <v>2312.3000000000002</v>
      </c>
      <c r="M44" s="10">
        <f t="shared" si="14"/>
        <v>414.3</v>
      </c>
      <c r="N44" s="10">
        <v>5479.96</v>
      </c>
      <c r="O44" s="11">
        <v>5515</v>
      </c>
      <c r="P44" s="11">
        <f t="shared" si="0"/>
        <v>0</v>
      </c>
      <c r="Q44" s="10">
        <f t="shared" si="1"/>
        <v>13721.560000000001</v>
      </c>
    </row>
    <row r="45" spans="1:17" ht="24.95" customHeight="1">
      <c r="A45" s="16">
        <v>29</v>
      </c>
      <c r="B45" s="17" t="s">
        <v>38</v>
      </c>
      <c r="C45" s="11">
        <v>128.19999999999999</v>
      </c>
      <c r="D45" s="10">
        <v>0</v>
      </c>
      <c r="E45" s="10">
        <v>45</v>
      </c>
      <c r="F45" s="10">
        <v>0</v>
      </c>
      <c r="G45" s="10">
        <v>28</v>
      </c>
      <c r="H45" s="10">
        <v>0</v>
      </c>
      <c r="I45" s="10">
        <v>0</v>
      </c>
      <c r="J45" s="11">
        <v>0</v>
      </c>
      <c r="K45" s="11"/>
      <c r="L45" s="10">
        <f t="shared" si="14"/>
        <v>201.2</v>
      </c>
      <c r="M45" s="10">
        <f t="shared" si="14"/>
        <v>0</v>
      </c>
      <c r="N45" s="10">
        <v>444.33000000000004</v>
      </c>
      <c r="O45" s="11">
        <v>0</v>
      </c>
      <c r="P45" s="11">
        <f t="shared" si="0"/>
        <v>0</v>
      </c>
      <c r="Q45" s="10">
        <f t="shared" si="1"/>
        <v>645.53</v>
      </c>
    </row>
    <row r="46" spans="1:17" ht="24.95" customHeight="1">
      <c r="A46" s="16">
        <v>30</v>
      </c>
      <c r="B46" s="17" t="s">
        <v>39</v>
      </c>
      <c r="C46" s="11">
        <v>585.70000000000005</v>
      </c>
      <c r="D46" s="10">
        <v>85</v>
      </c>
      <c r="E46" s="10">
        <v>60</v>
      </c>
      <c r="F46" s="10">
        <v>0</v>
      </c>
      <c r="G46" s="10">
        <v>0</v>
      </c>
      <c r="H46" s="10">
        <v>0</v>
      </c>
      <c r="I46" s="10">
        <v>0</v>
      </c>
      <c r="J46" s="11">
        <v>0</v>
      </c>
      <c r="K46" s="11"/>
      <c r="L46" s="10">
        <f t="shared" si="14"/>
        <v>645.70000000000005</v>
      </c>
      <c r="M46" s="10">
        <f t="shared" si="14"/>
        <v>85</v>
      </c>
      <c r="N46" s="10">
        <v>0</v>
      </c>
      <c r="O46" s="11">
        <v>0</v>
      </c>
      <c r="P46" s="11">
        <f t="shared" si="0"/>
        <v>0</v>
      </c>
      <c r="Q46" s="10">
        <f t="shared" si="1"/>
        <v>730.7</v>
      </c>
    </row>
    <row r="47" spans="1:17" s="21" customFormat="1" ht="24.95" customHeight="1">
      <c r="A47" s="18"/>
      <c r="B47" s="19" t="s">
        <v>37</v>
      </c>
      <c r="C47" s="20">
        <f>+C46+C45+C44</f>
        <v>2613.9</v>
      </c>
      <c r="D47" s="20">
        <f t="shared" ref="D47:Q47" si="15">+D46+D45+D44</f>
        <v>405</v>
      </c>
      <c r="E47" s="20">
        <f t="shared" si="15"/>
        <v>351.5</v>
      </c>
      <c r="F47" s="20">
        <f t="shared" si="15"/>
        <v>0</v>
      </c>
      <c r="G47" s="20">
        <f t="shared" si="15"/>
        <v>87.8</v>
      </c>
      <c r="H47" s="20">
        <f t="shared" si="15"/>
        <v>0</v>
      </c>
      <c r="I47" s="20">
        <f t="shared" si="15"/>
        <v>106</v>
      </c>
      <c r="J47" s="20">
        <f t="shared" si="15"/>
        <v>94.3</v>
      </c>
      <c r="K47" s="20">
        <f t="shared" si="15"/>
        <v>0</v>
      </c>
      <c r="L47" s="20">
        <f t="shared" si="15"/>
        <v>3159.2000000000003</v>
      </c>
      <c r="M47" s="20">
        <f t="shared" si="15"/>
        <v>499.3</v>
      </c>
      <c r="N47" s="20">
        <f t="shared" si="15"/>
        <v>5924.29</v>
      </c>
      <c r="O47" s="20">
        <f t="shared" si="15"/>
        <v>5515</v>
      </c>
      <c r="P47" s="20">
        <f t="shared" si="15"/>
        <v>0</v>
      </c>
      <c r="Q47" s="20">
        <f t="shared" si="15"/>
        <v>15097.79</v>
      </c>
    </row>
    <row r="48" spans="1:17" ht="24.95" customHeight="1">
      <c r="A48" s="16">
        <v>31</v>
      </c>
      <c r="B48" s="17" t="s">
        <v>40</v>
      </c>
      <c r="C48" s="11">
        <v>786.5</v>
      </c>
      <c r="D48" s="10">
        <f>253+85</f>
        <v>338</v>
      </c>
      <c r="E48" s="10">
        <v>0</v>
      </c>
      <c r="F48" s="10">
        <v>0</v>
      </c>
      <c r="G48" s="10">
        <v>48</v>
      </c>
      <c r="H48" s="10">
        <v>0</v>
      </c>
      <c r="I48" s="10">
        <v>177.5</v>
      </c>
      <c r="J48" s="11">
        <v>38</v>
      </c>
      <c r="K48" s="11"/>
      <c r="L48" s="10">
        <f t="shared" ref="L48:M51" si="16">C48+E48+G48+I48</f>
        <v>1012</v>
      </c>
      <c r="M48" s="10">
        <f t="shared" si="16"/>
        <v>376</v>
      </c>
      <c r="N48" s="10">
        <v>3875.54</v>
      </c>
      <c r="O48" s="11">
        <v>432</v>
      </c>
      <c r="P48" s="11">
        <f t="shared" si="0"/>
        <v>0</v>
      </c>
      <c r="Q48" s="10">
        <f t="shared" si="1"/>
        <v>5695.54</v>
      </c>
    </row>
    <row r="49" spans="1:17" ht="24.95" customHeight="1">
      <c r="A49" s="16">
        <v>32</v>
      </c>
      <c r="B49" s="17" t="s">
        <v>41</v>
      </c>
      <c r="C49" s="11">
        <v>572.65</v>
      </c>
      <c r="D49" s="10">
        <f>475+0.01</f>
        <v>475.01</v>
      </c>
      <c r="E49" s="10">
        <v>140</v>
      </c>
      <c r="F49" s="10">
        <v>9.8000000000000007</v>
      </c>
      <c r="G49" s="10">
        <v>52</v>
      </c>
      <c r="H49" s="10">
        <v>7.8</v>
      </c>
      <c r="I49" s="10">
        <v>131</v>
      </c>
      <c r="J49" s="11">
        <v>21</v>
      </c>
      <c r="K49" s="11"/>
      <c r="L49" s="10">
        <f t="shared" si="16"/>
        <v>895.65</v>
      </c>
      <c r="M49" s="10">
        <f t="shared" si="16"/>
        <v>513.61</v>
      </c>
      <c r="N49" s="10">
        <v>1607</v>
      </c>
      <c r="O49" s="11">
        <v>155.9</v>
      </c>
      <c r="P49" s="11">
        <f t="shared" si="0"/>
        <v>0</v>
      </c>
      <c r="Q49" s="10">
        <f t="shared" si="1"/>
        <v>3172.1600000000003</v>
      </c>
    </row>
    <row r="50" spans="1:17" ht="24.95" customHeight="1">
      <c r="A50" s="16">
        <v>33</v>
      </c>
      <c r="B50" s="17" t="s">
        <v>42</v>
      </c>
      <c r="C50" s="11">
        <v>360</v>
      </c>
      <c r="D50" s="10">
        <f>105.44+17.13-15</f>
        <v>107.57</v>
      </c>
      <c r="E50" s="10">
        <v>200</v>
      </c>
      <c r="F50" s="10">
        <v>0</v>
      </c>
      <c r="G50" s="10">
        <v>125</v>
      </c>
      <c r="H50" s="10">
        <v>0</v>
      </c>
      <c r="I50" s="10">
        <v>200</v>
      </c>
      <c r="J50" s="11">
        <v>100</v>
      </c>
      <c r="K50" s="11"/>
      <c r="L50" s="10">
        <f t="shared" si="16"/>
        <v>885</v>
      </c>
      <c r="M50" s="10">
        <f t="shared" si="16"/>
        <v>207.57</v>
      </c>
      <c r="N50" s="10">
        <v>1217.99</v>
      </c>
      <c r="O50" s="11">
        <v>335</v>
      </c>
      <c r="P50" s="11">
        <f t="shared" si="0"/>
        <v>0</v>
      </c>
      <c r="Q50" s="10">
        <f t="shared" si="1"/>
        <v>2645.56</v>
      </c>
    </row>
    <row r="51" spans="1:17" ht="46.5" customHeight="1">
      <c r="A51" s="16">
        <v>34</v>
      </c>
      <c r="B51" s="22" t="s">
        <v>43</v>
      </c>
      <c r="C51" s="11">
        <f>452.4-15.2</f>
        <v>437.2</v>
      </c>
      <c r="D51" s="10">
        <f>64-17.13-7.92</f>
        <v>38.950000000000003</v>
      </c>
      <c r="E51" s="10">
        <v>75</v>
      </c>
      <c r="F51" s="10">
        <v>0</v>
      </c>
      <c r="G51" s="10">
        <f>90-9.8</f>
        <v>80.2</v>
      </c>
      <c r="H51" s="10">
        <v>0</v>
      </c>
      <c r="I51" s="10">
        <v>0</v>
      </c>
      <c r="J51" s="11">
        <v>0</v>
      </c>
      <c r="K51" s="11"/>
      <c r="L51" s="10">
        <f t="shared" si="16"/>
        <v>592.40000000000009</v>
      </c>
      <c r="M51" s="10">
        <f t="shared" si="16"/>
        <v>38.950000000000003</v>
      </c>
      <c r="N51" s="10">
        <v>902.46</v>
      </c>
      <c r="O51" s="11">
        <v>0</v>
      </c>
      <c r="P51" s="11">
        <f t="shared" si="0"/>
        <v>0</v>
      </c>
      <c r="Q51" s="10">
        <f t="shared" si="1"/>
        <v>1533.8100000000002</v>
      </c>
    </row>
    <row r="52" spans="1:17" s="21" customFormat="1" ht="24.95" customHeight="1">
      <c r="A52" s="18"/>
      <c r="B52" s="19" t="s">
        <v>42</v>
      </c>
      <c r="C52" s="20">
        <f>C51+C50</f>
        <v>797.2</v>
      </c>
      <c r="D52" s="20">
        <f t="shared" ref="D52:Q52" si="17">D51+D50</f>
        <v>146.51999999999998</v>
      </c>
      <c r="E52" s="20">
        <f t="shared" si="17"/>
        <v>275</v>
      </c>
      <c r="F52" s="20">
        <f t="shared" si="17"/>
        <v>0</v>
      </c>
      <c r="G52" s="20">
        <f t="shared" si="17"/>
        <v>205.2</v>
      </c>
      <c r="H52" s="20">
        <f t="shared" si="17"/>
        <v>0</v>
      </c>
      <c r="I52" s="20">
        <f t="shared" si="17"/>
        <v>200</v>
      </c>
      <c r="J52" s="20">
        <f t="shared" si="17"/>
        <v>100</v>
      </c>
      <c r="K52" s="20">
        <f t="shared" si="17"/>
        <v>0</v>
      </c>
      <c r="L52" s="20">
        <f t="shared" si="17"/>
        <v>1477.4</v>
      </c>
      <c r="M52" s="20">
        <f t="shared" si="17"/>
        <v>246.51999999999998</v>
      </c>
      <c r="N52" s="20">
        <f t="shared" si="17"/>
        <v>2120.4499999999998</v>
      </c>
      <c r="O52" s="20">
        <f t="shared" si="17"/>
        <v>335</v>
      </c>
      <c r="P52" s="20">
        <f t="shared" si="17"/>
        <v>0</v>
      </c>
      <c r="Q52" s="20">
        <f t="shared" si="17"/>
        <v>4179.37</v>
      </c>
    </row>
    <row r="53" spans="1:17" ht="24.95" customHeight="1">
      <c r="A53" s="16">
        <v>35</v>
      </c>
      <c r="B53" s="17" t="s">
        <v>44</v>
      </c>
      <c r="C53" s="11">
        <v>582.02</v>
      </c>
      <c r="D53" s="10">
        <f>350+22</f>
        <v>372</v>
      </c>
      <c r="E53" s="10">
        <v>84.38</v>
      </c>
      <c r="F53" s="10">
        <v>15</v>
      </c>
      <c r="G53" s="10">
        <v>95</v>
      </c>
      <c r="H53" s="10">
        <v>0</v>
      </c>
      <c r="I53" s="10">
        <v>149</v>
      </c>
      <c r="J53" s="11">
        <v>12</v>
      </c>
      <c r="K53" s="11"/>
      <c r="L53" s="10">
        <f>C53+E53+G53+I53</f>
        <v>910.4</v>
      </c>
      <c r="M53" s="10">
        <f>D53+F53+H53+J53</f>
        <v>399</v>
      </c>
      <c r="N53" s="10">
        <v>808.04000000000008</v>
      </c>
      <c r="O53" s="11">
        <v>183</v>
      </c>
      <c r="P53" s="11">
        <f t="shared" si="0"/>
        <v>0</v>
      </c>
      <c r="Q53" s="10">
        <f t="shared" si="1"/>
        <v>2300.44</v>
      </c>
    </row>
    <row r="54" spans="1:17" ht="24.95" customHeight="1">
      <c r="A54" s="16">
        <v>36</v>
      </c>
      <c r="B54" s="17" t="s">
        <v>45</v>
      </c>
      <c r="C54" s="11">
        <v>205</v>
      </c>
      <c r="D54" s="10">
        <v>50</v>
      </c>
      <c r="E54" s="10">
        <v>100</v>
      </c>
      <c r="F54" s="10">
        <v>0</v>
      </c>
      <c r="G54" s="10">
        <v>165</v>
      </c>
      <c r="H54" s="10">
        <v>0</v>
      </c>
      <c r="I54" s="10">
        <v>60</v>
      </c>
      <c r="J54" s="11">
        <v>0</v>
      </c>
      <c r="K54" s="11"/>
      <c r="L54" s="10">
        <f>C54+E54+G54+I54</f>
        <v>530</v>
      </c>
      <c r="M54" s="10">
        <f>D54+F54+H54+J54</f>
        <v>50</v>
      </c>
      <c r="N54" s="10">
        <v>1192.8900000000001</v>
      </c>
      <c r="O54" s="11">
        <v>0</v>
      </c>
      <c r="P54" s="11">
        <f t="shared" si="0"/>
        <v>0</v>
      </c>
      <c r="Q54" s="10">
        <f t="shared" si="1"/>
        <v>1772.89</v>
      </c>
    </row>
    <row r="55" spans="1:17" s="21" customFormat="1" ht="24.95" customHeight="1">
      <c r="A55" s="18"/>
      <c r="B55" s="19" t="s">
        <v>44</v>
      </c>
      <c r="C55" s="20">
        <f>+C54+C53</f>
        <v>787.02</v>
      </c>
      <c r="D55" s="20">
        <f t="shared" ref="D55:Q55" si="18">+D54+D53</f>
        <v>422</v>
      </c>
      <c r="E55" s="20">
        <f t="shared" si="18"/>
        <v>184.38</v>
      </c>
      <c r="F55" s="20">
        <f t="shared" si="18"/>
        <v>15</v>
      </c>
      <c r="G55" s="20">
        <f t="shared" si="18"/>
        <v>260</v>
      </c>
      <c r="H55" s="20">
        <f t="shared" si="18"/>
        <v>0</v>
      </c>
      <c r="I55" s="20">
        <f t="shared" si="18"/>
        <v>209</v>
      </c>
      <c r="J55" s="20">
        <f t="shared" si="18"/>
        <v>12</v>
      </c>
      <c r="K55" s="20">
        <f t="shared" si="18"/>
        <v>0</v>
      </c>
      <c r="L55" s="20">
        <f t="shared" si="18"/>
        <v>1440.4</v>
      </c>
      <c r="M55" s="20">
        <f t="shared" si="18"/>
        <v>449</v>
      </c>
      <c r="N55" s="20">
        <f t="shared" si="18"/>
        <v>2000.9300000000003</v>
      </c>
      <c r="O55" s="20">
        <f t="shared" si="18"/>
        <v>183</v>
      </c>
      <c r="P55" s="20">
        <f t="shared" si="18"/>
        <v>0</v>
      </c>
      <c r="Q55" s="20">
        <f t="shared" si="18"/>
        <v>4073.33</v>
      </c>
    </row>
    <row r="56" spans="1:17" ht="24.95" customHeight="1">
      <c r="A56" s="16">
        <v>37</v>
      </c>
      <c r="B56" s="22" t="s">
        <v>46</v>
      </c>
      <c r="C56" s="11">
        <v>780</v>
      </c>
      <c r="D56" s="10">
        <v>98.2</v>
      </c>
      <c r="E56" s="10">
        <v>80</v>
      </c>
      <c r="F56" s="10">
        <v>0</v>
      </c>
      <c r="G56" s="10">
        <v>0</v>
      </c>
      <c r="H56" s="10">
        <v>0</v>
      </c>
      <c r="I56" s="10">
        <v>75</v>
      </c>
      <c r="J56" s="11">
        <v>40</v>
      </c>
      <c r="K56" s="11"/>
      <c r="L56" s="10">
        <f t="shared" ref="L56:M58" si="19">C56+E56+G56+I56</f>
        <v>935</v>
      </c>
      <c r="M56" s="10">
        <f t="shared" si="19"/>
        <v>138.19999999999999</v>
      </c>
      <c r="N56" s="10">
        <v>1317.5</v>
      </c>
      <c r="O56" s="11">
        <v>106.13999999999999</v>
      </c>
      <c r="P56" s="11">
        <f t="shared" si="0"/>
        <v>0</v>
      </c>
      <c r="Q56" s="10">
        <f t="shared" si="1"/>
        <v>2496.8399999999997</v>
      </c>
    </row>
    <row r="57" spans="1:17" ht="38.25" customHeight="1">
      <c r="A57" s="16">
        <v>38</v>
      </c>
      <c r="B57" s="22" t="s">
        <v>47</v>
      </c>
      <c r="C57" s="11">
        <v>182</v>
      </c>
      <c r="D57" s="10">
        <v>0</v>
      </c>
      <c r="E57" s="10">
        <v>0</v>
      </c>
      <c r="F57" s="10">
        <v>0</v>
      </c>
      <c r="G57" s="10">
        <v>0</v>
      </c>
      <c r="H57" s="10">
        <v>0</v>
      </c>
      <c r="I57" s="10">
        <v>0</v>
      </c>
      <c r="J57" s="11">
        <v>0</v>
      </c>
      <c r="K57" s="11"/>
      <c r="L57" s="10">
        <f t="shared" si="19"/>
        <v>182</v>
      </c>
      <c r="M57" s="10">
        <f t="shared" si="19"/>
        <v>0</v>
      </c>
      <c r="N57" s="10">
        <v>0</v>
      </c>
      <c r="O57" s="11">
        <v>0</v>
      </c>
      <c r="P57" s="11">
        <f t="shared" si="0"/>
        <v>0</v>
      </c>
      <c r="Q57" s="10">
        <f t="shared" si="1"/>
        <v>182</v>
      </c>
    </row>
    <row r="58" spans="1:17" ht="24.95" customHeight="1">
      <c r="A58" s="16">
        <v>39</v>
      </c>
      <c r="B58" s="22" t="s">
        <v>48</v>
      </c>
      <c r="C58" s="11">
        <v>300</v>
      </c>
      <c r="D58" s="10">
        <v>360.1</v>
      </c>
      <c r="E58" s="10">
        <v>143</v>
      </c>
      <c r="F58" s="10">
        <v>0</v>
      </c>
      <c r="G58" s="10">
        <v>0</v>
      </c>
      <c r="H58" s="10">
        <v>0</v>
      </c>
      <c r="I58" s="10">
        <v>0</v>
      </c>
      <c r="J58" s="11">
        <v>0</v>
      </c>
      <c r="K58" s="11"/>
      <c r="L58" s="10">
        <f t="shared" si="19"/>
        <v>443</v>
      </c>
      <c r="M58" s="10">
        <f t="shared" si="19"/>
        <v>360.1</v>
      </c>
      <c r="N58" s="10">
        <v>0</v>
      </c>
      <c r="O58" s="11">
        <v>0</v>
      </c>
      <c r="P58" s="11">
        <f t="shared" si="0"/>
        <v>0</v>
      </c>
      <c r="Q58" s="10">
        <f t="shared" si="1"/>
        <v>803.1</v>
      </c>
    </row>
    <row r="59" spans="1:17" s="21" customFormat="1" ht="24.95" customHeight="1">
      <c r="A59" s="18"/>
      <c r="B59" s="19" t="s">
        <v>49</v>
      </c>
      <c r="C59" s="20">
        <f>+C58+C57+C56</f>
        <v>1262</v>
      </c>
      <c r="D59" s="20">
        <f t="shared" ref="D59:Q59" si="20">+D58+D57+D56</f>
        <v>458.3</v>
      </c>
      <c r="E59" s="20">
        <f t="shared" si="20"/>
        <v>223</v>
      </c>
      <c r="F59" s="20">
        <f t="shared" si="20"/>
        <v>0</v>
      </c>
      <c r="G59" s="20">
        <f t="shared" si="20"/>
        <v>0</v>
      </c>
      <c r="H59" s="20">
        <f t="shared" si="20"/>
        <v>0</v>
      </c>
      <c r="I59" s="20">
        <f t="shared" si="20"/>
        <v>75</v>
      </c>
      <c r="J59" s="20">
        <f t="shared" si="20"/>
        <v>40</v>
      </c>
      <c r="K59" s="20">
        <f t="shared" si="20"/>
        <v>0</v>
      </c>
      <c r="L59" s="20">
        <f t="shared" si="20"/>
        <v>1560</v>
      </c>
      <c r="M59" s="20">
        <f t="shared" si="20"/>
        <v>498.3</v>
      </c>
      <c r="N59" s="20">
        <f t="shared" si="20"/>
        <v>1317.5</v>
      </c>
      <c r="O59" s="20">
        <f t="shared" si="20"/>
        <v>106.13999999999999</v>
      </c>
      <c r="P59" s="20">
        <f t="shared" si="20"/>
        <v>0</v>
      </c>
      <c r="Q59" s="20">
        <f t="shared" si="20"/>
        <v>3481.9399999999996</v>
      </c>
    </row>
    <row r="60" spans="1:17" ht="24.95" customHeight="1">
      <c r="A60" s="16">
        <v>40</v>
      </c>
      <c r="B60" s="17" t="s">
        <v>50</v>
      </c>
      <c r="C60" s="11">
        <v>474.5</v>
      </c>
      <c r="D60" s="10">
        <f>597.94-119</f>
        <v>478.94000000000005</v>
      </c>
      <c r="E60" s="10">
        <v>20</v>
      </c>
      <c r="F60" s="10">
        <v>0</v>
      </c>
      <c r="G60" s="10">
        <v>61</v>
      </c>
      <c r="H60" s="10">
        <v>0</v>
      </c>
      <c r="I60" s="10">
        <v>20</v>
      </c>
      <c r="J60" s="11">
        <v>0</v>
      </c>
      <c r="K60" s="11"/>
      <c r="L60" s="10">
        <f>C60+E60+G60+I60</f>
        <v>575.5</v>
      </c>
      <c r="M60" s="10">
        <f>D60+F60+H60+J60</f>
        <v>478.94000000000005</v>
      </c>
      <c r="N60" s="10">
        <v>1106.6849400000001</v>
      </c>
      <c r="O60" s="11">
        <v>28</v>
      </c>
      <c r="P60" s="11">
        <f t="shared" si="0"/>
        <v>0</v>
      </c>
      <c r="Q60" s="10">
        <f t="shared" si="1"/>
        <v>2189.1249400000002</v>
      </c>
    </row>
    <row r="61" spans="1:17" ht="24.95" customHeight="1">
      <c r="A61" s="16">
        <v>41</v>
      </c>
      <c r="B61" s="17" t="s">
        <v>51</v>
      </c>
      <c r="C61" s="11">
        <v>283.2</v>
      </c>
      <c r="D61" s="10">
        <v>0</v>
      </c>
      <c r="E61" s="10">
        <v>100</v>
      </c>
      <c r="F61" s="10">
        <v>0</v>
      </c>
      <c r="G61" s="10">
        <v>50</v>
      </c>
      <c r="H61" s="10">
        <v>0</v>
      </c>
      <c r="I61" s="10">
        <v>0</v>
      </c>
      <c r="J61" s="11">
        <v>0</v>
      </c>
      <c r="K61" s="11"/>
      <c r="L61" s="10">
        <f>C61+E61+G61+I61</f>
        <v>433.2</v>
      </c>
      <c r="M61" s="10">
        <f>D61+F61+H61+J61</f>
        <v>0</v>
      </c>
      <c r="N61" s="10">
        <v>1272.5899999999999</v>
      </c>
      <c r="O61" s="11">
        <v>0</v>
      </c>
      <c r="P61" s="11">
        <f t="shared" si="0"/>
        <v>0</v>
      </c>
      <c r="Q61" s="10">
        <f t="shared" si="1"/>
        <v>1705.79</v>
      </c>
    </row>
    <row r="62" spans="1:17" s="21" customFormat="1" ht="24.95" customHeight="1">
      <c r="A62" s="18"/>
      <c r="B62" s="19" t="s">
        <v>50</v>
      </c>
      <c r="C62" s="20">
        <f>+C61+C60</f>
        <v>757.7</v>
      </c>
      <c r="D62" s="20">
        <f t="shared" ref="D62:Q62" si="21">+D61+D60</f>
        <v>478.94000000000005</v>
      </c>
      <c r="E62" s="20">
        <f t="shared" si="21"/>
        <v>120</v>
      </c>
      <c r="F62" s="20">
        <f t="shared" si="21"/>
        <v>0</v>
      </c>
      <c r="G62" s="20">
        <f t="shared" si="21"/>
        <v>111</v>
      </c>
      <c r="H62" s="20">
        <f t="shared" si="21"/>
        <v>0</v>
      </c>
      <c r="I62" s="20">
        <f t="shared" si="21"/>
        <v>20</v>
      </c>
      <c r="J62" s="20">
        <f t="shared" si="21"/>
        <v>0</v>
      </c>
      <c r="K62" s="20">
        <f t="shared" si="21"/>
        <v>0</v>
      </c>
      <c r="L62" s="20">
        <f t="shared" si="21"/>
        <v>1008.7</v>
      </c>
      <c r="M62" s="20">
        <f t="shared" si="21"/>
        <v>478.94000000000005</v>
      </c>
      <c r="N62" s="20">
        <f t="shared" si="21"/>
        <v>2379.2749400000002</v>
      </c>
      <c r="O62" s="20">
        <f t="shared" si="21"/>
        <v>28</v>
      </c>
      <c r="P62" s="20">
        <f t="shared" si="21"/>
        <v>0</v>
      </c>
      <c r="Q62" s="20">
        <f t="shared" si="21"/>
        <v>3894.9149400000001</v>
      </c>
    </row>
    <row r="63" spans="1:17" ht="24.95" customHeight="1">
      <c r="A63" s="16">
        <v>42</v>
      </c>
      <c r="B63" s="17" t="s">
        <v>52</v>
      </c>
      <c r="C63" s="11">
        <v>382.9</v>
      </c>
      <c r="D63" s="10">
        <v>20</v>
      </c>
      <c r="E63" s="10">
        <v>8</v>
      </c>
      <c r="F63" s="10">
        <v>15</v>
      </c>
      <c r="G63" s="10">
        <v>2</v>
      </c>
      <c r="H63" s="10">
        <v>0</v>
      </c>
      <c r="I63" s="10">
        <v>0</v>
      </c>
      <c r="J63" s="11">
        <v>0</v>
      </c>
      <c r="K63" s="11"/>
      <c r="L63" s="10">
        <f t="shared" ref="L63:M66" si="22">C63+E63+G63+I63</f>
        <v>392.9</v>
      </c>
      <c r="M63" s="10">
        <f t="shared" si="22"/>
        <v>35</v>
      </c>
      <c r="N63" s="10">
        <v>2372.83</v>
      </c>
      <c r="O63" s="11">
        <v>224.74</v>
      </c>
      <c r="P63" s="11">
        <f t="shared" si="0"/>
        <v>0</v>
      </c>
      <c r="Q63" s="10">
        <f t="shared" si="1"/>
        <v>3025.4700000000003</v>
      </c>
    </row>
    <row r="64" spans="1:17" ht="24.95" customHeight="1">
      <c r="A64" s="16">
        <v>43</v>
      </c>
      <c r="B64" s="22" t="s">
        <v>53</v>
      </c>
      <c r="C64" s="11">
        <v>400</v>
      </c>
      <c r="D64" s="10">
        <v>100</v>
      </c>
      <c r="E64" s="10">
        <v>60</v>
      </c>
      <c r="F64" s="10">
        <v>20</v>
      </c>
      <c r="G64" s="10">
        <v>20</v>
      </c>
      <c r="H64" s="10">
        <v>15</v>
      </c>
      <c r="I64" s="10">
        <v>32.4</v>
      </c>
      <c r="J64" s="11">
        <v>0</v>
      </c>
      <c r="K64" s="11"/>
      <c r="L64" s="10">
        <f t="shared" si="22"/>
        <v>512.4</v>
      </c>
      <c r="M64" s="10">
        <f t="shared" si="22"/>
        <v>135</v>
      </c>
      <c r="N64" s="10">
        <v>2546.0100000000002</v>
      </c>
      <c r="O64" s="11">
        <v>0</v>
      </c>
      <c r="P64" s="11">
        <f t="shared" si="0"/>
        <v>0</v>
      </c>
      <c r="Q64" s="10">
        <f t="shared" si="1"/>
        <v>3193.4100000000003</v>
      </c>
    </row>
    <row r="65" spans="1:17" ht="24.95" customHeight="1">
      <c r="A65" s="16">
        <v>44</v>
      </c>
      <c r="B65" s="22" t="s">
        <v>54</v>
      </c>
      <c r="C65" s="11">
        <v>170</v>
      </c>
      <c r="D65" s="10">
        <v>0</v>
      </c>
      <c r="E65" s="10">
        <v>70</v>
      </c>
      <c r="F65" s="10">
        <v>14</v>
      </c>
      <c r="G65" s="10">
        <v>50</v>
      </c>
      <c r="H65" s="10">
        <v>6</v>
      </c>
      <c r="I65" s="10">
        <v>61</v>
      </c>
      <c r="J65" s="11">
        <v>0</v>
      </c>
      <c r="K65" s="11"/>
      <c r="L65" s="10">
        <f t="shared" si="22"/>
        <v>351</v>
      </c>
      <c r="M65" s="10">
        <f t="shared" si="22"/>
        <v>20</v>
      </c>
      <c r="N65" s="10">
        <v>786.15</v>
      </c>
      <c r="O65" s="11">
        <v>0</v>
      </c>
      <c r="P65" s="11">
        <f t="shared" si="0"/>
        <v>0</v>
      </c>
      <c r="Q65" s="10">
        <f t="shared" si="1"/>
        <v>1157.1500000000001</v>
      </c>
    </row>
    <row r="66" spans="1:17" ht="24.95" customHeight="1">
      <c r="A66" s="16">
        <v>45</v>
      </c>
      <c r="B66" s="22" t="s">
        <v>55</v>
      </c>
      <c r="C66" s="11">
        <v>1190.8</v>
      </c>
      <c r="D66" s="10">
        <v>6293</v>
      </c>
      <c r="E66" s="10">
        <v>0</v>
      </c>
      <c r="F66" s="10">
        <v>0</v>
      </c>
      <c r="G66" s="10">
        <v>100</v>
      </c>
      <c r="H66" s="10">
        <v>300</v>
      </c>
      <c r="I66" s="10">
        <v>650</v>
      </c>
      <c r="J66" s="11">
        <v>150</v>
      </c>
      <c r="K66" s="11"/>
      <c r="L66" s="10">
        <f t="shared" si="22"/>
        <v>1940.8</v>
      </c>
      <c r="M66" s="10">
        <f t="shared" si="22"/>
        <v>6743</v>
      </c>
      <c r="N66" s="10">
        <v>0</v>
      </c>
      <c r="O66" s="11">
        <v>0</v>
      </c>
      <c r="P66" s="11">
        <f t="shared" si="0"/>
        <v>0</v>
      </c>
      <c r="Q66" s="10">
        <f t="shared" si="1"/>
        <v>8683.7999999999993</v>
      </c>
    </row>
    <row r="67" spans="1:17" s="21" customFormat="1" ht="24.95" customHeight="1">
      <c r="A67" s="18"/>
      <c r="B67" s="19" t="s">
        <v>52</v>
      </c>
      <c r="C67" s="20">
        <f>+C66+C65+C64+C63</f>
        <v>2143.6999999999998</v>
      </c>
      <c r="D67" s="20">
        <f t="shared" ref="D67:Q67" si="23">+D66+D65+D64+D63</f>
        <v>6413</v>
      </c>
      <c r="E67" s="20">
        <f t="shared" si="23"/>
        <v>138</v>
      </c>
      <c r="F67" s="20">
        <f t="shared" si="23"/>
        <v>49</v>
      </c>
      <c r="G67" s="20">
        <f t="shared" si="23"/>
        <v>172</v>
      </c>
      <c r="H67" s="20">
        <f t="shared" si="23"/>
        <v>321</v>
      </c>
      <c r="I67" s="20">
        <f t="shared" si="23"/>
        <v>743.4</v>
      </c>
      <c r="J67" s="20">
        <f t="shared" si="23"/>
        <v>150</v>
      </c>
      <c r="K67" s="20">
        <f t="shared" si="23"/>
        <v>0</v>
      </c>
      <c r="L67" s="20">
        <f t="shared" si="23"/>
        <v>3197.1000000000004</v>
      </c>
      <c r="M67" s="20">
        <f t="shared" si="23"/>
        <v>6933</v>
      </c>
      <c r="N67" s="20">
        <f t="shared" si="23"/>
        <v>5704.99</v>
      </c>
      <c r="O67" s="20">
        <f t="shared" si="23"/>
        <v>224.74</v>
      </c>
      <c r="P67" s="20">
        <f t="shared" si="23"/>
        <v>0</v>
      </c>
      <c r="Q67" s="20">
        <f t="shared" si="23"/>
        <v>16059.829999999998</v>
      </c>
    </row>
    <row r="68" spans="1:17" ht="24.95" customHeight="1">
      <c r="A68" s="16">
        <v>46</v>
      </c>
      <c r="B68" s="17" t="s">
        <v>56</v>
      </c>
      <c r="C68" s="11">
        <v>500</v>
      </c>
      <c r="D68" s="10">
        <v>451.72</v>
      </c>
      <c r="E68" s="10">
        <v>50</v>
      </c>
      <c r="F68" s="10">
        <v>0</v>
      </c>
      <c r="G68" s="10">
        <v>17</v>
      </c>
      <c r="H68" s="10">
        <v>9.8000000000000007</v>
      </c>
      <c r="I68" s="10">
        <v>48</v>
      </c>
      <c r="J68" s="11">
        <v>37</v>
      </c>
      <c r="K68" s="11"/>
      <c r="L68" s="10">
        <f>C68+E68+G68+I68</f>
        <v>615</v>
      </c>
      <c r="M68" s="10">
        <f>D68+F68+H68+J68</f>
        <v>498.52000000000004</v>
      </c>
      <c r="N68" s="10">
        <v>1322.1</v>
      </c>
      <c r="O68" s="11">
        <v>104.29</v>
      </c>
      <c r="P68" s="11">
        <f t="shared" si="0"/>
        <v>0</v>
      </c>
      <c r="Q68" s="10">
        <f t="shared" si="1"/>
        <v>2539.91</v>
      </c>
    </row>
    <row r="69" spans="1:17" ht="24.95" customHeight="1">
      <c r="A69" s="16">
        <v>47</v>
      </c>
      <c r="B69" s="17" t="s">
        <v>57</v>
      </c>
      <c r="C69" s="11">
        <v>160</v>
      </c>
      <c r="D69" s="10">
        <v>0</v>
      </c>
      <c r="E69" s="10">
        <v>50</v>
      </c>
      <c r="F69" s="10">
        <v>0</v>
      </c>
      <c r="G69" s="10">
        <v>40</v>
      </c>
      <c r="H69" s="10">
        <v>0</v>
      </c>
      <c r="I69" s="10">
        <v>33.9</v>
      </c>
      <c r="J69" s="11">
        <v>0</v>
      </c>
      <c r="K69" s="11"/>
      <c r="L69" s="10">
        <f>C69+E69+G69+I69</f>
        <v>283.89999999999998</v>
      </c>
      <c r="M69" s="10">
        <f>D69+F69+H69+J69</f>
        <v>0</v>
      </c>
      <c r="N69" s="10">
        <v>1109</v>
      </c>
      <c r="O69" s="11">
        <v>0</v>
      </c>
      <c r="P69" s="11">
        <f t="shared" si="0"/>
        <v>0</v>
      </c>
      <c r="Q69" s="10">
        <f t="shared" si="1"/>
        <v>1392.9</v>
      </c>
    </row>
    <row r="70" spans="1:17" s="21" customFormat="1" ht="24.95" customHeight="1">
      <c r="A70" s="18"/>
      <c r="B70" s="19" t="s">
        <v>58</v>
      </c>
      <c r="C70" s="20">
        <f>+C69+C68</f>
        <v>660</v>
      </c>
      <c r="D70" s="20">
        <f t="shared" ref="D70:Q70" si="24">+D69+D68</f>
        <v>451.72</v>
      </c>
      <c r="E70" s="20">
        <f t="shared" si="24"/>
        <v>100</v>
      </c>
      <c r="F70" s="20">
        <f t="shared" si="24"/>
        <v>0</v>
      </c>
      <c r="G70" s="20">
        <f t="shared" si="24"/>
        <v>57</v>
      </c>
      <c r="H70" s="20">
        <f t="shared" si="24"/>
        <v>9.8000000000000007</v>
      </c>
      <c r="I70" s="20">
        <f t="shared" si="24"/>
        <v>81.900000000000006</v>
      </c>
      <c r="J70" s="20">
        <f t="shared" si="24"/>
        <v>37</v>
      </c>
      <c r="K70" s="20">
        <f t="shared" si="24"/>
        <v>0</v>
      </c>
      <c r="L70" s="20">
        <f t="shared" si="24"/>
        <v>898.9</v>
      </c>
      <c r="M70" s="20">
        <f t="shared" si="24"/>
        <v>498.52000000000004</v>
      </c>
      <c r="N70" s="20">
        <f t="shared" si="24"/>
        <v>2431.1</v>
      </c>
      <c r="O70" s="20">
        <f t="shared" si="24"/>
        <v>104.29</v>
      </c>
      <c r="P70" s="20">
        <f t="shared" si="24"/>
        <v>0</v>
      </c>
      <c r="Q70" s="20">
        <f t="shared" si="24"/>
        <v>3932.81</v>
      </c>
    </row>
    <row r="71" spans="1:17" ht="24.95" customHeight="1">
      <c r="A71" s="16">
        <v>48</v>
      </c>
      <c r="B71" s="17" t="s">
        <v>59</v>
      </c>
      <c r="C71" s="11">
        <v>427.47</v>
      </c>
      <c r="D71" s="10">
        <v>472.73</v>
      </c>
      <c r="E71" s="10">
        <v>0</v>
      </c>
      <c r="F71" s="10">
        <v>0</v>
      </c>
      <c r="G71" s="10">
        <v>30</v>
      </c>
      <c r="H71" s="10">
        <v>0</v>
      </c>
      <c r="I71" s="10">
        <v>110</v>
      </c>
      <c r="J71" s="11">
        <v>0</v>
      </c>
      <c r="K71" s="11"/>
      <c r="L71" s="10">
        <f>C71+E71+G71+I71</f>
        <v>567.47</v>
      </c>
      <c r="M71" s="10">
        <f>D71+F71+H71+J71</f>
        <v>472.73</v>
      </c>
      <c r="N71" s="10">
        <v>1657.94</v>
      </c>
      <c r="O71" s="11">
        <v>124.31</v>
      </c>
      <c r="P71" s="11">
        <f t="shared" si="0"/>
        <v>0</v>
      </c>
      <c r="Q71" s="10">
        <f t="shared" si="1"/>
        <v>2822.4500000000003</v>
      </c>
    </row>
    <row r="72" spans="1:17" ht="24.95" customHeight="1">
      <c r="A72" s="16">
        <v>49</v>
      </c>
      <c r="B72" s="17" t="s">
        <v>60</v>
      </c>
      <c r="C72" s="11">
        <v>414.2</v>
      </c>
      <c r="D72" s="10">
        <v>0</v>
      </c>
      <c r="E72" s="10">
        <v>50</v>
      </c>
      <c r="F72" s="10">
        <v>0</v>
      </c>
      <c r="G72" s="10">
        <v>80</v>
      </c>
      <c r="H72" s="10">
        <v>0</v>
      </c>
      <c r="I72" s="10">
        <v>0</v>
      </c>
      <c r="J72" s="11">
        <v>0</v>
      </c>
      <c r="K72" s="11"/>
      <c r="L72" s="10">
        <f>C72+E72+G72+I72</f>
        <v>544.20000000000005</v>
      </c>
      <c r="M72" s="10">
        <f>D72+F72+H72+J72</f>
        <v>0</v>
      </c>
      <c r="N72" s="10">
        <v>306.22999999999996</v>
      </c>
      <c r="O72" s="11">
        <v>0</v>
      </c>
      <c r="P72" s="11">
        <f t="shared" si="0"/>
        <v>0</v>
      </c>
      <c r="Q72" s="10">
        <f t="shared" si="1"/>
        <v>850.43000000000006</v>
      </c>
    </row>
    <row r="73" spans="1:17" s="21" customFormat="1" ht="24.95" customHeight="1">
      <c r="A73" s="18"/>
      <c r="B73" s="19" t="s">
        <v>59</v>
      </c>
      <c r="C73" s="20">
        <f>+C72+C71</f>
        <v>841.67000000000007</v>
      </c>
      <c r="D73" s="20">
        <f t="shared" ref="D73:Q73" si="25">+D72+D71</f>
        <v>472.73</v>
      </c>
      <c r="E73" s="20">
        <f t="shared" si="25"/>
        <v>50</v>
      </c>
      <c r="F73" s="20">
        <f t="shared" si="25"/>
        <v>0</v>
      </c>
      <c r="G73" s="20">
        <f t="shared" si="25"/>
        <v>110</v>
      </c>
      <c r="H73" s="20">
        <f t="shared" si="25"/>
        <v>0</v>
      </c>
      <c r="I73" s="20">
        <f t="shared" si="25"/>
        <v>110</v>
      </c>
      <c r="J73" s="20">
        <f t="shared" si="25"/>
        <v>0</v>
      </c>
      <c r="K73" s="20">
        <f t="shared" si="25"/>
        <v>0</v>
      </c>
      <c r="L73" s="20">
        <f t="shared" si="25"/>
        <v>1111.67</v>
      </c>
      <c r="M73" s="20">
        <f t="shared" si="25"/>
        <v>472.73</v>
      </c>
      <c r="N73" s="20">
        <f t="shared" si="25"/>
        <v>1964.17</v>
      </c>
      <c r="O73" s="20">
        <f t="shared" si="25"/>
        <v>124.31</v>
      </c>
      <c r="P73" s="20">
        <f t="shared" si="25"/>
        <v>0</v>
      </c>
      <c r="Q73" s="20">
        <f t="shared" si="25"/>
        <v>3672.88</v>
      </c>
    </row>
    <row r="74" spans="1:17" ht="24.95" customHeight="1">
      <c r="A74" s="16">
        <v>50</v>
      </c>
      <c r="B74" s="17" t="s">
        <v>61</v>
      </c>
      <c r="C74" s="11">
        <v>410</v>
      </c>
      <c r="D74" s="10">
        <v>637.9</v>
      </c>
      <c r="E74" s="10">
        <v>78</v>
      </c>
      <c r="F74" s="10">
        <v>0</v>
      </c>
      <c r="G74" s="10">
        <v>15</v>
      </c>
      <c r="H74" s="10">
        <v>0</v>
      </c>
      <c r="I74" s="10">
        <v>60</v>
      </c>
      <c r="J74" s="11">
        <v>10</v>
      </c>
      <c r="K74" s="11"/>
      <c r="L74" s="10">
        <f>C74+E74+G74+I74</f>
        <v>563</v>
      </c>
      <c r="M74" s="10">
        <f>D74+F74+H74+J74</f>
        <v>647.9</v>
      </c>
      <c r="N74" s="10">
        <v>997.02</v>
      </c>
      <c r="O74" s="11">
        <v>23.8</v>
      </c>
      <c r="P74" s="11">
        <f t="shared" ref="P74:P136" si="26">K74</f>
        <v>0</v>
      </c>
      <c r="Q74" s="10">
        <f t="shared" ref="Q74:Q136" si="27">L74+M74+N74+O74+P74</f>
        <v>2231.7200000000003</v>
      </c>
    </row>
    <row r="75" spans="1:17" ht="24.95" customHeight="1">
      <c r="A75" s="16">
        <v>51</v>
      </c>
      <c r="B75" s="17" t="s">
        <v>62</v>
      </c>
      <c r="C75" s="11">
        <v>307.10000000000002</v>
      </c>
      <c r="D75" s="10">
        <v>60</v>
      </c>
      <c r="E75" s="10">
        <v>100</v>
      </c>
      <c r="F75" s="10">
        <v>0</v>
      </c>
      <c r="G75" s="10">
        <v>65</v>
      </c>
      <c r="H75" s="10">
        <v>0</v>
      </c>
      <c r="I75" s="10">
        <v>0</v>
      </c>
      <c r="J75" s="11">
        <v>0</v>
      </c>
      <c r="K75" s="11"/>
      <c r="L75" s="10">
        <f>C75+E75+G75+I75</f>
        <v>472.1</v>
      </c>
      <c r="M75" s="10">
        <f>D75+F75+H75+J75</f>
        <v>60</v>
      </c>
      <c r="N75" s="10">
        <v>2855</v>
      </c>
      <c r="O75" s="11">
        <v>0</v>
      </c>
      <c r="P75" s="11">
        <f t="shared" si="26"/>
        <v>0</v>
      </c>
      <c r="Q75" s="10">
        <f t="shared" si="27"/>
        <v>3387.1</v>
      </c>
    </row>
    <row r="76" spans="1:17" s="21" customFormat="1" ht="24.95" customHeight="1">
      <c r="A76" s="18"/>
      <c r="B76" s="19" t="s">
        <v>61</v>
      </c>
      <c r="C76" s="20">
        <f>+C75+C74</f>
        <v>717.1</v>
      </c>
      <c r="D76" s="20">
        <f t="shared" ref="D76:Q76" si="28">+D75+D74</f>
        <v>697.9</v>
      </c>
      <c r="E76" s="20">
        <f t="shared" si="28"/>
        <v>178</v>
      </c>
      <c r="F76" s="20">
        <f t="shared" si="28"/>
        <v>0</v>
      </c>
      <c r="G76" s="20">
        <f t="shared" si="28"/>
        <v>80</v>
      </c>
      <c r="H76" s="20">
        <f t="shared" si="28"/>
        <v>0</v>
      </c>
      <c r="I76" s="20">
        <f t="shared" si="28"/>
        <v>60</v>
      </c>
      <c r="J76" s="20">
        <f t="shared" si="28"/>
        <v>10</v>
      </c>
      <c r="K76" s="20">
        <f t="shared" si="28"/>
        <v>0</v>
      </c>
      <c r="L76" s="20">
        <f t="shared" si="28"/>
        <v>1035.0999999999999</v>
      </c>
      <c r="M76" s="20">
        <f t="shared" si="28"/>
        <v>707.9</v>
      </c>
      <c r="N76" s="20">
        <f t="shared" si="28"/>
        <v>3852.02</v>
      </c>
      <c r="O76" s="20">
        <f t="shared" si="28"/>
        <v>23.8</v>
      </c>
      <c r="P76" s="20">
        <f t="shared" si="28"/>
        <v>0</v>
      </c>
      <c r="Q76" s="20">
        <f t="shared" si="28"/>
        <v>5618.82</v>
      </c>
    </row>
    <row r="77" spans="1:17" ht="24.95" customHeight="1">
      <c r="A77" s="16">
        <v>52</v>
      </c>
      <c r="B77" s="17" t="s">
        <v>63</v>
      </c>
      <c r="C77" s="11">
        <f>737.5+15.2</f>
        <v>752.7</v>
      </c>
      <c r="D77" s="10">
        <v>78.319999999999993</v>
      </c>
      <c r="E77" s="10">
        <v>100</v>
      </c>
      <c r="F77" s="10">
        <v>0</v>
      </c>
      <c r="G77" s="10">
        <v>74.41</v>
      </c>
      <c r="H77" s="10">
        <v>0</v>
      </c>
      <c r="I77" s="10">
        <v>165.92</v>
      </c>
      <c r="J77" s="11">
        <v>41</v>
      </c>
      <c r="K77" s="11"/>
      <c r="L77" s="10">
        <f t="shared" ref="L77:M79" si="29">C77+E77+G77+I77</f>
        <v>1093.03</v>
      </c>
      <c r="M77" s="10">
        <f t="shared" si="29"/>
        <v>119.32</v>
      </c>
      <c r="N77" s="10">
        <v>2689.92</v>
      </c>
      <c r="O77" s="11">
        <v>423</v>
      </c>
      <c r="P77" s="11">
        <f t="shared" si="26"/>
        <v>0</v>
      </c>
      <c r="Q77" s="10">
        <f t="shared" si="27"/>
        <v>4325.2700000000004</v>
      </c>
    </row>
    <row r="78" spans="1:17" ht="41.25" customHeight="1">
      <c r="A78" s="16">
        <v>53</v>
      </c>
      <c r="B78" s="22" t="s">
        <v>64</v>
      </c>
      <c r="C78" s="11">
        <v>240</v>
      </c>
      <c r="D78" s="10">
        <v>20</v>
      </c>
      <c r="E78" s="10">
        <v>45</v>
      </c>
      <c r="F78" s="10">
        <v>0</v>
      </c>
      <c r="G78" s="10">
        <v>25</v>
      </c>
      <c r="H78" s="10">
        <v>7</v>
      </c>
      <c r="I78" s="10">
        <v>150</v>
      </c>
      <c r="J78" s="11">
        <v>0</v>
      </c>
      <c r="K78" s="11"/>
      <c r="L78" s="10">
        <f t="shared" si="29"/>
        <v>460</v>
      </c>
      <c r="M78" s="10">
        <f t="shared" si="29"/>
        <v>27</v>
      </c>
      <c r="N78" s="10">
        <v>2592.2999999999997</v>
      </c>
      <c r="O78" s="11">
        <v>0</v>
      </c>
      <c r="P78" s="11">
        <f t="shared" si="26"/>
        <v>0</v>
      </c>
      <c r="Q78" s="10">
        <f t="shared" si="27"/>
        <v>3079.2999999999997</v>
      </c>
    </row>
    <row r="79" spans="1:17" ht="24.95" customHeight="1">
      <c r="A79" s="16">
        <v>55</v>
      </c>
      <c r="B79" s="17" t="s">
        <v>65</v>
      </c>
      <c r="C79" s="11">
        <v>154</v>
      </c>
      <c r="D79" s="10">
        <v>13</v>
      </c>
      <c r="E79" s="10">
        <v>40</v>
      </c>
      <c r="F79" s="10">
        <v>0</v>
      </c>
      <c r="G79" s="10">
        <v>25</v>
      </c>
      <c r="H79" s="10">
        <v>0</v>
      </c>
      <c r="I79" s="10">
        <v>0</v>
      </c>
      <c r="J79" s="11">
        <v>0</v>
      </c>
      <c r="K79" s="11"/>
      <c r="L79" s="10">
        <f t="shared" si="29"/>
        <v>219</v>
      </c>
      <c r="M79" s="10">
        <f t="shared" si="29"/>
        <v>13</v>
      </c>
      <c r="N79" s="10">
        <v>900.36</v>
      </c>
      <c r="O79" s="11">
        <v>0</v>
      </c>
      <c r="P79" s="11">
        <f t="shared" si="26"/>
        <v>0</v>
      </c>
      <c r="Q79" s="10">
        <f t="shared" si="27"/>
        <v>1132.3600000000001</v>
      </c>
    </row>
    <row r="80" spans="1:17" s="21" customFormat="1" ht="24.95" customHeight="1">
      <c r="A80" s="18"/>
      <c r="B80" s="19" t="s">
        <v>63</v>
      </c>
      <c r="C80" s="20">
        <f>+C79+C78+C77</f>
        <v>1146.7</v>
      </c>
      <c r="D80" s="20">
        <f t="shared" ref="D80:Q80" si="30">+D79+D78+D77</f>
        <v>111.32</v>
      </c>
      <c r="E80" s="20">
        <f t="shared" si="30"/>
        <v>185</v>
      </c>
      <c r="F80" s="20">
        <f t="shared" si="30"/>
        <v>0</v>
      </c>
      <c r="G80" s="20">
        <f t="shared" si="30"/>
        <v>124.41</v>
      </c>
      <c r="H80" s="20">
        <f t="shared" si="30"/>
        <v>7</v>
      </c>
      <c r="I80" s="20">
        <f t="shared" si="30"/>
        <v>315.91999999999996</v>
      </c>
      <c r="J80" s="20">
        <f t="shared" si="30"/>
        <v>41</v>
      </c>
      <c r="K80" s="20">
        <f t="shared" si="30"/>
        <v>0</v>
      </c>
      <c r="L80" s="20">
        <f t="shared" si="30"/>
        <v>1772.03</v>
      </c>
      <c r="M80" s="20">
        <f t="shared" si="30"/>
        <v>159.32</v>
      </c>
      <c r="N80" s="20">
        <f t="shared" si="30"/>
        <v>6182.58</v>
      </c>
      <c r="O80" s="20">
        <f t="shared" si="30"/>
        <v>423</v>
      </c>
      <c r="P80" s="20">
        <f t="shared" si="30"/>
        <v>0</v>
      </c>
      <c r="Q80" s="20">
        <f t="shared" si="30"/>
        <v>8536.93</v>
      </c>
    </row>
    <row r="81" spans="1:19" ht="24.95" customHeight="1">
      <c r="A81" s="16">
        <v>56</v>
      </c>
      <c r="B81" s="17" t="s">
        <v>66</v>
      </c>
      <c r="C81" s="11">
        <v>1000</v>
      </c>
      <c r="D81" s="10">
        <v>575</v>
      </c>
      <c r="E81" s="10">
        <v>48</v>
      </c>
      <c r="F81" s="10">
        <v>0</v>
      </c>
      <c r="G81" s="10">
        <v>52</v>
      </c>
      <c r="H81" s="10">
        <v>0</v>
      </c>
      <c r="I81" s="10">
        <v>100</v>
      </c>
      <c r="J81" s="11">
        <v>59.3</v>
      </c>
      <c r="K81" s="11"/>
      <c r="L81" s="10">
        <f t="shared" ref="L81:M83" si="31">C81+E81+G81+I81</f>
        <v>1200</v>
      </c>
      <c r="M81" s="10">
        <f t="shared" si="31"/>
        <v>634.29999999999995</v>
      </c>
      <c r="N81" s="10">
        <v>3521.7</v>
      </c>
      <c r="O81" s="11">
        <v>641.20000000000005</v>
      </c>
      <c r="P81" s="11">
        <f t="shared" si="26"/>
        <v>0</v>
      </c>
      <c r="Q81" s="10">
        <f t="shared" si="27"/>
        <v>5997.2</v>
      </c>
    </row>
    <row r="82" spans="1:19" ht="24.95" customHeight="1">
      <c r="A82" s="16">
        <v>57</v>
      </c>
      <c r="B82" s="17" t="s">
        <v>67</v>
      </c>
      <c r="C82" s="11">
        <v>672.7</v>
      </c>
      <c r="D82" s="10">
        <v>0</v>
      </c>
      <c r="E82" s="10">
        <v>206</v>
      </c>
      <c r="F82" s="10">
        <v>0</v>
      </c>
      <c r="G82" s="10">
        <v>100</v>
      </c>
      <c r="H82" s="10">
        <v>0</v>
      </c>
      <c r="I82" s="10">
        <v>0</v>
      </c>
      <c r="J82" s="11">
        <v>0</v>
      </c>
      <c r="K82" s="11"/>
      <c r="L82" s="10">
        <f t="shared" si="31"/>
        <v>978.7</v>
      </c>
      <c r="M82" s="10">
        <f t="shared" si="31"/>
        <v>0</v>
      </c>
      <c r="N82" s="10">
        <v>3299.19</v>
      </c>
      <c r="O82" s="11">
        <v>0</v>
      </c>
      <c r="P82" s="11">
        <f t="shared" si="26"/>
        <v>0</v>
      </c>
      <c r="Q82" s="10">
        <f t="shared" si="27"/>
        <v>4277.8900000000003</v>
      </c>
    </row>
    <row r="83" spans="1:19" ht="24.95" customHeight="1">
      <c r="A83" s="16">
        <v>58</v>
      </c>
      <c r="B83" s="17" t="s">
        <v>68</v>
      </c>
      <c r="C83" s="11">
        <v>500</v>
      </c>
      <c r="D83" s="10">
        <v>129.4</v>
      </c>
      <c r="E83" s="10">
        <v>100</v>
      </c>
      <c r="F83" s="10">
        <v>0</v>
      </c>
      <c r="G83" s="10">
        <v>72.3</v>
      </c>
      <c r="H83" s="10">
        <v>0</v>
      </c>
      <c r="I83" s="10">
        <v>0</v>
      </c>
      <c r="J83" s="11">
        <v>0</v>
      </c>
      <c r="K83" s="11"/>
      <c r="L83" s="10">
        <f t="shared" si="31"/>
        <v>672.3</v>
      </c>
      <c r="M83" s="10">
        <f t="shared" si="31"/>
        <v>129.4</v>
      </c>
      <c r="N83" s="10">
        <v>0</v>
      </c>
      <c r="O83" s="11">
        <v>0</v>
      </c>
      <c r="P83" s="11">
        <f t="shared" si="26"/>
        <v>0</v>
      </c>
      <c r="Q83" s="10">
        <f t="shared" si="27"/>
        <v>801.69999999999993</v>
      </c>
    </row>
    <row r="84" spans="1:19" s="21" customFormat="1" ht="24.95" customHeight="1">
      <c r="A84" s="18"/>
      <c r="B84" s="19" t="s">
        <v>66</v>
      </c>
      <c r="C84" s="20">
        <f>+C83+C82+C81</f>
        <v>2172.6999999999998</v>
      </c>
      <c r="D84" s="20">
        <f t="shared" ref="D84:Q84" si="32">+D83+D82+D81</f>
        <v>704.4</v>
      </c>
      <c r="E84" s="20">
        <f t="shared" si="32"/>
        <v>354</v>
      </c>
      <c r="F84" s="20">
        <f t="shared" si="32"/>
        <v>0</v>
      </c>
      <c r="G84" s="20">
        <f t="shared" si="32"/>
        <v>224.3</v>
      </c>
      <c r="H84" s="20">
        <f t="shared" si="32"/>
        <v>0</v>
      </c>
      <c r="I84" s="20">
        <f t="shared" si="32"/>
        <v>100</v>
      </c>
      <c r="J84" s="20">
        <f t="shared" si="32"/>
        <v>59.3</v>
      </c>
      <c r="K84" s="20">
        <f t="shared" si="32"/>
        <v>0</v>
      </c>
      <c r="L84" s="20">
        <f t="shared" si="32"/>
        <v>2851</v>
      </c>
      <c r="M84" s="20">
        <f t="shared" si="32"/>
        <v>763.69999999999993</v>
      </c>
      <c r="N84" s="20">
        <f t="shared" si="32"/>
        <v>6820.8899999999994</v>
      </c>
      <c r="O84" s="20">
        <f t="shared" si="32"/>
        <v>641.20000000000005</v>
      </c>
      <c r="P84" s="20">
        <f t="shared" si="32"/>
        <v>0</v>
      </c>
      <c r="Q84" s="20">
        <f t="shared" si="32"/>
        <v>11076.79</v>
      </c>
    </row>
    <row r="85" spans="1:19" ht="24.95" customHeight="1">
      <c r="A85" s="16">
        <v>59</v>
      </c>
      <c r="B85" s="17" t="s">
        <v>69</v>
      </c>
      <c r="C85" s="11">
        <v>755</v>
      </c>
      <c r="D85" s="10">
        <v>131</v>
      </c>
      <c r="E85" s="10">
        <v>120</v>
      </c>
      <c r="F85" s="10">
        <v>0</v>
      </c>
      <c r="G85" s="10">
        <v>11.5</v>
      </c>
      <c r="H85" s="10">
        <v>0</v>
      </c>
      <c r="I85" s="10">
        <v>50</v>
      </c>
      <c r="J85" s="11">
        <v>16</v>
      </c>
      <c r="K85" s="11"/>
      <c r="L85" s="10">
        <f>C85+E85+G85+I85</f>
        <v>936.5</v>
      </c>
      <c r="M85" s="10">
        <f>D85+F85+H85+J85</f>
        <v>147</v>
      </c>
      <c r="N85" s="10">
        <v>2425.0300000000002</v>
      </c>
      <c r="O85" s="11">
        <v>463.4</v>
      </c>
      <c r="P85" s="11">
        <f t="shared" si="26"/>
        <v>0</v>
      </c>
      <c r="Q85" s="10">
        <f t="shared" si="27"/>
        <v>3971.9300000000003</v>
      </c>
    </row>
    <row r="86" spans="1:19" ht="24.95" customHeight="1">
      <c r="A86" s="16">
        <v>60</v>
      </c>
      <c r="B86" s="17" t="s">
        <v>70</v>
      </c>
      <c r="C86" s="11">
        <v>204.6</v>
      </c>
      <c r="D86" s="10">
        <v>4</v>
      </c>
      <c r="E86" s="10">
        <v>50</v>
      </c>
      <c r="F86" s="10">
        <v>0</v>
      </c>
      <c r="G86" s="10">
        <v>25</v>
      </c>
      <c r="H86" s="10">
        <v>0</v>
      </c>
      <c r="I86" s="10">
        <v>50</v>
      </c>
      <c r="J86" s="11">
        <v>0</v>
      </c>
      <c r="K86" s="11"/>
      <c r="L86" s="10">
        <f>C86+E86+G86+I86</f>
        <v>329.6</v>
      </c>
      <c r="M86" s="10">
        <f>D86+F86+H86+J86</f>
        <v>4</v>
      </c>
      <c r="N86" s="10">
        <v>2097.67</v>
      </c>
      <c r="O86" s="11">
        <v>0</v>
      </c>
      <c r="P86" s="11">
        <f t="shared" si="26"/>
        <v>0</v>
      </c>
      <c r="Q86" s="10">
        <f t="shared" si="27"/>
        <v>2431.27</v>
      </c>
    </row>
    <row r="87" spans="1:19" s="21" customFormat="1" ht="24.95" customHeight="1">
      <c r="A87" s="18"/>
      <c r="B87" s="19" t="s">
        <v>69</v>
      </c>
      <c r="C87" s="20">
        <f>+C86+C85</f>
        <v>959.6</v>
      </c>
      <c r="D87" s="20">
        <f t="shared" ref="D87:Q87" si="33">+D86+D85</f>
        <v>135</v>
      </c>
      <c r="E87" s="20">
        <f t="shared" si="33"/>
        <v>170</v>
      </c>
      <c r="F87" s="20">
        <f t="shared" si="33"/>
        <v>0</v>
      </c>
      <c r="G87" s="20">
        <f t="shared" si="33"/>
        <v>36.5</v>
      </c>
      <c r="H87" s="20">
        <f t="shared" si="33"/>
        <v>0</v>
      </c>
      <c r="I87" s="20">
        <f t="shared" si="33"/>
        <v>100</v>
      </c>
      <c r="J87" s="20">
        <f t="shared" si="33"/>
        <v>16</v>
      </c>
      <c r="K87" s="20">
        <f t="shared" si="33"/>
        <v>0</v>
      </c>
      <c r="L87" s="20">
        <f t="shared" si="33"/>
        <v>1266.0999999999999</v>
      </c>
      <c r="M87" s="20">
        <f t="shared" si="33"/>
        <v>151</v>
      </c>
      <c r="N87" s="20">
        <f t="shared" si="33"/>
        <v>4522.7000000000007</v>
      </c>
      <c r="O87" s="20">
        <f t="shared" si="33"/>
        <v>463.4</v>
      </c>
      <c r="P87" s="20">
        <f t="shared" si="33"/>
        <v>0</v>
      </c>
      <c r="Q87" s="20">
        <f t="shared" si="33"/>
        <v>6403.2000000000007</v>
      </c>
    </row>
    <row r="88" spans="1:19" ht="24.95" customHeight="1">
      <c r="A88" s="16">
        <v>61</v>
      </c>
      <c r="B88" s="17" t="s">
        <v>71</v>
      </c>
      <c r="C88" s="11">
        <v>600</v>
      </c>
      <c r="D88" s="10">
        <f>346.7+75</f>
        <v>421.7</v>
      </c>
      <c r="E88" s="10">
        <v>0</v>
      </c>
      <c r="F88" s="10">
        <v>0</v>
      </c>
      <c r="G88" s="10">
        <v>0</v>
      </c>
      <c r="H88" s="10">
        <v>0</v>
      </c>
      <c r="I88" s="10">
        <v>60</v>
      </c>
      <c r="J88" s="11">
        <v>0</v>
      </c>
      <c r="K88" s="11"/>
      <c r="L88" s="10">
        <f>C88+E88+G88+I88</f>
        <v>660</v>
      </c>
      <c r="M88" s="10">
        <f>D88+F88+H88+J88</f>
        <v>421.7</v>
      </c>
      <c r="N88" s="10">
        <v>924.58</v>
      </c>
      <c r="O88" s="11">
        <v>132.38</v>
      </c>
      <c r="P88" s="11">
        <f t="shared" si="26"/>
        <v>0</v>
      </c>
      <c r="Q88" s="10">
        <f t="shared" si="27"/>
        <v>2138.6600000000003</v>
      </c>
    </row>
    <row r="89" spans="1:19" ht="45.75" customHeight="1">
      <c r="A89" s="16">
        <v>62</v>
      </c>
      <c r="B89" s="22" t="s">
        <v>72</v>
      </c>
      <c r="C89" s="11">
        <v>906.8</v>
      </c>
      <c r="D89" s="10">
        <v>143.5</v>
      </c>
      <c r="E89" s="10">
        <v>400</v>
      </c>
      <c r="F89" s="10">
        <v>0</v>
      </c>
      <c r="G89" s="10">
        <v>232</v>
      </c>
      <c r="H89" s="10">
        <v>0</v>
      </c>
      <c r="I89" s="10">
        <v>0</v>
      </c>
      <c r="J89" s="11">
        <v>0</v>
      </c>
      <c r="K89" s="11"/>
      <c r="L89" s="10">
        <f>C89+E89+G89+I89</f>
        <v>1538.8</v>
      </c>
      <c r="M89" s="10">
        <f>D89+F89+H89+J89</f>
        <v>143.5</v>
      </c>
      <c r="N89" s="10">
        <v>3353.97</v>
      </c>
      <c r="O89" s="11">
        <v>0</v>
      </c>
      <c r="P89" s="11">
        <f t="shared" si="26"/>
        <v>0</v>
      </c>
      <c r="Q89" s="10">
        <f t="shared" si="27"/>
        <v>5036.2699999999995</v>
      </c>
    </row>
    <row r="90" spans="1:19" s="21" customFormat="1" ht="24.95" customHeight="1">
      <c r="A90" s="18"/>
      <c r="B90" s="19" t="s">
        <v>71</v>
      </c>
      <c r="C90" s="20">
        <f>+C89+C88</f>
        <v>1506.8</v>
      </c>
      <c r="D90" s="20">
        <f t="shared" ref="D90:Q90" si="34">+D89+D88</f>
        <v>565.20000000000005</v>
      </c>
      <c r="E90" s="20">
        <f t="shared" si="34"/>
        <v>400</v>
      </c>
      <c r="F90" s="20">
        <f t="shared" si="34"/>
        <v>0</v>
      </c>
      <c r="G90" s="20">
        <f t="shared" si="34"/>
        <v>232</v>
      </c>
      <c r="H90" s="20">
        <f t="shared" si="34"/>
        <v>0</v>
      </c>
      <c r="I90" s="20">
        <f t="shared" si="34"/>
        <v>60</v>
      </c>
      <c r="J90" s="20">
        <f t="shared" si="34"/>
        <v>0</v>
      </c>
      <c r="K90" s="20">
        <f t="shared" si="34"/>
        <v>0</v>
      </c>
      <c r="L90" s="20">
        <f t="shared" si="34"/>
        <v>2198.8000000000002</v>
      </c>
      <c r="M90" s="20">
        <f t="shared" si="34"/>
        <v>565.20000000000005</v>
      </c>
      <c r="N90" s="20">
        <f t="shared" si="34"/>
        <v>4278.55</v>
      </c>
      <c r="O90" s="20">
        <f t="shared" si="34"/>
        <v>132.38</v>
      </c>
      <c r="P90" s="20">
        <f t="shared" si="34"/>
        <v>0</v>
      </c>
      <c r="Q90" s="20">
        <f t="shared" si="34"/>
        <v>7174.93</v>
      </c>
    </row>
    <row r="91" spans="1:19" ht="24.95" customHeight="1">
      <c r="A91" s="16">
        <v>64</v>
      </c>
      <c r="B91" s="17" t="s">
        <v>73</v>
      </c>
      <c r="C91" s="11">
        <f>679+7.15</f>
        <v>686.15</v>
      </c>
      <c r="D91" s="10">
        <f>729.41-95.19822</f>
        <v>634.21177999999998</v>
      </c>
      <c r="E91" s="10">
        <v>50</v>
      </c>
      <c r="F91" s="10">
        <v>0</v>
      </c>
      <c r="G91" s="10">
        <v>35</v>
      </c>
      <c r="H91" s="10">
        <v>15</v>
      </c>
      <c r="I91" s="10">
        <f>50+16</f>
        <v>66</v>
      </c>
      <c r="J91" s="11">
        <v>50.39</v>
      </c>
      <c r="K91" s="11"/>
      <c r="L91" s="10">
        <f>C91+E91+G91+I91</f>
        <v>837.15</v>
      </c>
      <c r="M91" s="10">
        <f>D91+F91+H91+J91</f>
        <v>699.60177999999996</v>
      </c>
      <c r="N91" s="10">
        <v>1211.4320299999999</v>
      </c>
      <c r="O91" s="11">
        <v>116.52471</v>
      </c>
      <c r="P91" s="11">
        <f t="shared" si="26"/>
        <v>0</v>
      </c>
      <c r="Q91" s="10">
        <f t="shared" si="27"/>
        <v>2864.7085200000001</v>
      </c>
    </row>
    <row r="92" spans="1:19" ht="24.95" customHeight="1">
      <c r="A92" s="16">
        <v>65</v>
      </c>
      <c r="B92" s="17" t="s">
        <v>74</v>
      </c>
      <c r="C92" s="11">
        <v>455.26</v>
      </c>
      <c r="D92" s="10">
        <f>2553.94</f>
        <v>2553.94</v>
      </c>
      <c r="E92" s="10">
        <v>70</v>
      </c>
      <c r="F92" s="10">
        <v>0</v>
      </c>
      <c r="G92" s="10">
        <v>55</v>
      </c>
      <c r="H92" s="10">
        <v>90</v>
      </c>
      <c r="I92" s="10">
        <v>250</v>
      </c>
      <c r="J92" s="11">
        <v>560</v>
      </c>
      <c r="K92" s="11"/>
      <c r="L92" s="10">
        <f>C92+E92+G92+I92</f>
        <v>830.26</v>
      </c>
      <c r="M92" s="10">
        <f>D92+F92+H92+J92</f>
        <v>3203.94</v>
      </c>
      <c r="N92" s="10">
        <v>923.78</v>
      </c>
      <c r="O92" s="11">
        <v>0</v>
      </c>
      <c r="P92" s="11">
        <f t="shared" si="26"/>
        <v>0</v>
      </c>
      <c r="Q92" s="10">
        <f t="shared" si="27"/>
        <v>4957.9799999999996</v>
      </c>
    </row>
    <row r="93" spans="1:19" s="30" customFormat="1" ht="24.95" customHeight="1">
      <c r="A93" s="26" t="s">
        <v>75</v>
      </c>
      <c r="B93" s="27" t="s">
        <v>76</v>
      </c>
      <c r="C93" s="28">
        <f>+C92+C91+C90+C87+C84+C80+C76+C73+C70+C67+C62+C59+C55+C52+C48+C49+C47+C43+C40+C37+C33+C30+C29+C28+C19+C16+C13+C10</f>
        <v>44745.400000000009</v>
      </c>
      <c r="D93" s="28">
        <f t="shared" ref="D93:Q93" si="35">+D92+D91+D90+D87+D84+D80+D76+D73+D70+D67+D62+D59+D55+D52+D48+D49+D47+D43+D40+D37+D33+D30+D29+D28+D19+D16+D13+D10</f>
        <v>31229.902710000002</v>
      </c>
      <c r="E93" s="28">
        <f t="shared" si="35"/>
        <v>6132</v>
      </c>
      <c r="F93" s="28">
        <f t="shared" si="35"/>
        <v>3141</v>
      </c>
      <c r="G93" s="28">
        <f t="shared" si="35"/>
        <v>2805.21</v>
      </c>
      <c r="H93" s="28">
        <f t="shared" si="35"/>
        <v>505</v>
      </c>
      <c r="I93" s="28">
        <f t="shared" si="35"/>
        <v>5526.88</v>
      </c>
      <c r="J93" s="28">
        <f t="shared" si="35"/>
        <v>2196.7999999999997</v>
      </c>
      <c r="K93" s="28">
        <f t="shared" si="35"/>
        <v>0</v>
      </c>
      <c r="L93" s="28">
        <f t="shared" si="35"/>
        <v>59209.490000000005</v>
      </c>
      <c r="M93" s="28">
        <f t="shared" si="35"/>
        <v>37072.702710000005</v>
      </c>
      <c r="N93" s="28">
        <f t="shared" si="35"/>
        <v>117847.03330000001</v>
      </c>
      <c r="O93" s="28">
        <f t="shared" si="35"/>
        <v>55157.953500000003</v>
      </c>
      <c r="P93" s="28">
        <f t="shared" si="35"/>
        <v>0</v>
      </c>
      <c r="Q93" s="28">
        <f t="shared" si="35"/>
        <v>269287.17950999999</v>
      </c>
      <c r="R93" s="39"/>
      <c r="S93" s="39"/>
    </row>
    <row r="94" spans="1:19" ht="24.95" customHeight="1">
      <c r="A94" s="16">
        <v>1</v>
      </c>
      <c r="B94" s="31" t="s">
        <v>77</v>
      </c>
      <c r="C94" s="11">
        <v>670</v>
      </c>
      <c r="D94" s="10">
        <v>127.31</v>
      </c>
      <c r="E94" s="10">
        <v>0</v>
      </c>
      <c r="F94" s="10">
        <v>0</v>
      </c>
      <c r="G94" s="10">
        <v>60</v>
      </c>
      <c r="H94" s="10">
        <v>1.64</v>
      </c>
      <c r="I94" s="10">
        <v>0</v>
      </c>
      <c r="J94" s="11">
        <v>0</v>
      </c>
      <c r="K94" s="11"/>
      <c r="L94" s="10">
        <f t="shared" ref="L94:M96" si="36">C94+E94+G94+I94</f>
        <v>730</v>
      </c>
      <c r="M94" s="10">
        <f t="shared" si="36"/>
        <v>128.94999999999999</v>
      </c>
      <c r="N94" s="10">
        <v>1862.32</v>
      </c>
      <c r="O94" s="11">
        <v>265.37866000000002</v>
      </c>
      <c r="P94" s="11">
        <f t="shared" si="26"/>
        <v>0</v>
      </c>
      <c r="Q94" s="10">
        <f t="shared" si="27"/>
        <v>2986.6486599999998</v>
      </c>
    </row>
    <row r="95" spans="1:19" ht="24.95" customHeight="1">
      <c r="A95" s="16">
        <v>2</v>
      </c>
      <c r="B95" s="31" t="s">
        <v>78</v>
      </c>
      <c r="C95" s="11">
        <v>400</v>
      </c>
      <c r="D95" s="10">
        <v>10</v>
      </c>
      <c r="E95" s="10">
        <v>0</v>
      </c>
      <c r="F95" s="10">
        <v>0</v>
      </c>
      <c r="G95" s="10">
        <v>60</v>
      </c>
      <c r="H95" s="10">
        <v>0</v>
      </c>
      <c r="I95" s="10">
        <v>5</v>
      </c>
      <c r="J95" s="11">
        <v>0</v>
      </c>
      <c r="K95" s="11"/>
      <c r="L95" s="10">
        <f t="shared" si="36"/>
        <v>465</v>
      </c>
      <c r="M95" s="10">
        <f t="shared" si="36"/>
        <v>10</v>
      </c>
      <c r="N95" s="10">
        <v>1691.6200000000001</v>
      </c>
      <c r="O95" s="11">
        <v>301.73</v>
      </c>
      <c r="P95" s="11">
        <f t="shared" si="26"/>
        <v>0</v>
      </c>
      <c r="Q95" s="10">
        <f t="shared" si="27"/>
        <v>2468.35</v>
      </c>
    </row>
    <row r="96" spans="1:19" ht="24.95" customHeight="1">
      <c r="A96" s="16">
        <v>3</v>
      </c>
      <c r="B96" s="31" t="s">
        <v>79</v>
      </c>
      <c r="C96" s="11">
        <v>130</v>
      </c>
      <c r="D96" s="10">
        <v>0</v>
      </c>
      <c r="E96" s="10">
        <v>0</v>
      </c>
      <c r="F96" s="10">
        <v>0</v>
      </c>
      <c r="G96" s="10">
        <v>10</v>
      </c>
      <c r="H96" s="10">
        <v>0</v>
      </c>
      <c r="I96" s="10">
        <v>30</v>
      </c>
      <c r="J96" s="11">
        <v>0</v>
      </c>
      <c r="K96" s="11"/>
      <c r="L96" s="10">
        <f t="shared" si="36"/>
        <v>170</v>
      </c>
      <c r="M96" s="10">
        <f t="shared" si="36"/>
        <v>0</v>
      </c>
      <c r="N96" s="10">
        <v>986.25</v>
      </c>
      <c r="O96" s="11">
        <v>0</v>
      </c>
      <c r="P96" s="11">
        <f t="shared" si="26"/>
        <v>0</v>
      </c>
      <c r="Q96" s="10">
        <f t="shared" si="27"/>
        <v>1156.25</v>
      </c>
    </row>
    <row r="97" spans="1:17" s="21" customFormat="1" ht="24.95" customHeight="1">
      <c r="A97" s="18"/>
      <c r="B97" s="32" t="s">
        <v>78</v>
      </c>
      <c r="C97" s="20">
        <f>+C96+C95</f>
        <v>530</v>
      </c>
      <c r="D97" s="20">
        <f t="shared" ref="D97:Q97" si="37">+D96+D95</f>
        <v>10</v>
      </c>
      <c r="E97" s="20">
        <f t="shared" si="37"/>
        <v>0</v>
      </c>
      <c r="F97" s="20">
        <f t="shared" si="37"/>
        <v>0</v>
      </c>
      <c r="G97" s="20">
        <f t="shared" si="37"/>
        <v>70</v>
      </c>
      <c r="H97" s="20">
        <f t="shared" si="37"/>
        <v>0</v>
      </c>
      <c r="I97" s="20">
        <f t="shared" si="37"/>
        <v>35</v>
      </c>
      <c r="J97" s="20">
        <f t="shared" si="37"/>
        <v>0</v>
      </c>
      <c r="K97" s="20">
        <f t="shared" si="37"/>
        <v>0</v>
      </c>
      <c r="L97" s="20">
        <f t="shared" si="37"/>
        <v>635</v>
      </c>
      <c r="M97" s="20">
        <f t="shared" si="37"/>
        <v>10</v>
      </c>
      <c r="N97" s="20">
        <f t="shared" si="37"/>
        <v>2677.87</v>
      </c>
      <c r="O97" s="20">
        <f t="shared" si="37"/>
        <v>301.73</v>
      </c>
      <c r="P97" s="20">
        <f t="shared" si="37"/>
        <v>0</v>
      </c>
      <c r="Q97" s="20">
        <f t="shared" si="37"/>
        <v>3624.6</v>
      </c>
    </row>
    <row r="98" spans="1:17" ht="24.95" customHeight="1">
      <c r="A98" s="16">
        <v>4</v>
      </c>
      <c r="B98" s="31" t="s">
        <v>80</v>
      </c>
      <c r="C98" s="11">
        <v>521</v>
      </c>
      <c r="D98" s="10">
        <v>229.65</v>
      </c>
      <c r="E98" s="10">
        <v>0</v>
      </c>
      <c r="F98" s="10">
        <v>0</v>
      </c>
      <c r="G98" s="10">
        <v>12</v>
      </c>
      <c r="H98" s="10">
        <v>0</v>
      </c>
      <c r="I98" s="10">
        <v>50</v>
      </c>
      <c r="J98" s="11">
        <v>0</v>
      </c>
      <c r="K98" s="11"/>
      <c r="L98" s="10">
        <f t="shared" ref="L98:M101" si="38">C98+E98+G98+I98</f>
        <v>583</v>
      </c>
      <c r="M98" s="10">
        <f t="shared" si="38"/>
        <v>229.65</v>
      </c>
      <c r="N98" s="10">
        <v>1877.01</v>
      </c>
      <c r="O98" s="11">
        <v>289</v>
      </c>
      <c r="P98" s="11">
        <f t="shared" si="26"/>
        <v>0</v>
      </c>
      <c r="Q98" s="10">
        <f t="shared" si="27"/>
        <v>2978.66</v>
      </c>
    </row>
    <row r="99" spans="1:17" ht="24.95" customHeight="1">
      <c r="A99" s="16">
        <v>5</v>
      </c>
      <c r="B99" s="31" t="s">
        <v>81</v>
      </c>
      <c r="C99" s="11">
        <v>605</v>
      </c>
      <c r="D99" s="10">
        <v>111</v>
      </c>
      <c r="E99" s="10">
        <v>208.75</v>
      </c>
      <c r="F99" s="10">
        <v>0</v>
      </c>
      <c r="G99" s="10">
        <v>12.5</v>
      </c>
      <c r="H99" s="10">
        <v>0</v>
      </c>
      <c r="I99" s="10">
        <v>45</v>
      </c>
      <c r="J99" s="11">
        <v>0</v>
      </c>
      <c r="K99" s="11"/>
      <c r="L99" s="10">
        <f t="shared" si="38"/>
        <v>871.25</v>
      </c>
      <c r="M99" s="10">
        <f t="shared" si="38"/>
        <v>111</v>
      </c>
      <c r="N99" s="10">
        <v>876.02</v>
      </c>
      <c r="O99" s="11">
        <v>5.89</v>
      </c>
      <c r="P99" s="11">
        <f t="shared" si="26"/>
        <v>0</v>
      </c>
      <c r="Q99" s="10">
        <f t="shared" si="27"/>
        <v>1864.16</v>
      </c>
    </row>
    <row r="100" spans="1:17" ht="24.95" customHeight="1">
      <c r="A100" s="16">
        <v>6</v>
      </c>
      <c r="B100" s="31" t="s">
        <v>82</v>
      </c>
      <c r="C100" s="11">
        <v>1047.17</v>
      </c>
      <c r="D100" s="10">
        <v>161.57726</v>
      </c>
      <c r="E100" s="10">
        <v>204.5</v>
      </c>
      <c r="F100" s="10">
        <v>28.12</v>
      </c>
      <c r="G100" s="10">
        <v>15</v>
      </c>
      <c r="H100" s="10">
        <v>0</v>
      </c>
      <c r="I100" s="10">
        <v>65</v>
      </c>
      <c r="J100" s="11">
        <v>0</v>
      </c>
      <c r="K100" s="11"/>
      <c r="L100" s="10">
        <f t="shared" si="38"/>
        <v>1331.67</v>
      </c>
      <c r="M100" s="10">
        <f t="shared" si="38"/>
        <v>189.69726</v>
      </c>
      <c r="N100" s="10">
        <v>3224.79</v>
      </c>
      <c r="O100" s="11">
        <v>4651.0600000000004</v>
      </c>
      <c r="P100" s="11">
        <f t="shared" si="26"/>
        <v>0</v>
      </c>
      <c r="Q100" s="10">
        <f t="shared" si="27"/>
        <v>9397.2172600000013</v>
      </c>
    </row>
    <row r="101" spans="1:17" ht="24.95" customHeight="1">
      <c r="A101" s="16">
        <v>7</v>
      </c>
      <c r="B101" s="31" t="s">
        <v>83</v>
      </c>
      <c r="C101" s="11">
        <v>135</v>
      </c>
      <c r="D101" s="10">
        <v>12.38</v>
      </c>
      <c r="E101" s="10">
        <v>18</v>
      </c>
      <c r="F101" s="10">
        <v>7.5</v>
      </c>
      <c r="G101" s="10">
        <v>10</v>
      </c>
      <c r="H101" s="10">
        <v>0</v>
      </c>
      <c r="I101" s="10">
        <v>40</v>
      </c>
      <c r="J101" s="11">
        <v>0</v>
      </c>
      <c r="K101" s="11"/>
      <c r="L101" s="10">
        <f t="shared" si="38"/>
        <v>203</v>
      </c>
      <c r="M101" s="10">
        <f t="shared" si="38"/>
        <v>19.880000000000003</v>
      </c>
      <c r="N101" s="10">
        <v>676.38</v>
      </c>
      <c r="O101" s="11">
        <v>0</v>
      </c>
      <c r="P101" s="11">
        <f t="shared" si="26"/>
        <v>0</v>
      </c>
      <c r="Q101" s="10">
        <f t="shared" si="27"/>
        <v>899.26</v>
      </c>
    </row>
    <row r="102" spans="1:17" s="21" customFormat="1" ht="24.95" customHeight="1">
      <c r="A102" s="18"/>
      <c r="B102" s="32" t="s">
        <v>82</v>
      </c>
      <c r="C102" s="20">
        <f>+C101+C100</f>
        <v>1182.17</v>
      </c>
      <c r="D102" s="20">
        <f t="shared" ref="D102:Q102" si="39">+D101+D100</f>
        <v>173.95725999999999</v>
      </c>
      <c r="E102" s="20">
        <f t="shared" si="39"/>
        <v>222.5</v>
      </c>
      <c r="F102" s="20">
        <f t="shared" si="39"/>
        <v>35.620000000000005</v>
      </c>
      <c r="G102" s="20">
        <f t="shared" si="39"/>
        <v>25</v>
      </c>
      <c r="H102" s="20">
        <f t="shared" si="39"/>
        <v>0</v>
      </c>
      <c r="I102" s="20">
        <f t="shared" si="39"/>
        <v>105</v>
      </c>
      <c r="J102" s="20">
        <f t="shared" si="39"/>
        <v>0</v>
      </c>
      <c r="K102" s="20">
        <f t="shared" si="39"/>
        <v>0</v>
      </c>
      <c r="L102" s="20">
        <f t="shared" si="39"/>
        <v>1534.67</v>
      </c>
      <c r="M102" s="20">
        <f t="shared" si="39"/>
        <v>209.57726</v>
      </c>
      <c r="N102" s="20">
        <f t="shared" si="39"/>
        <v>3901.17</v>
      </c>
      <c r="O102" s="20">
        <f t="shared" si="39"/>
        <v>4651.0600000000004</v>
      </c>
      <c r="P102" s="20">
        <f t="shared" si="39"/>
        <v>0</v>
      </c>
      <c r="Q102" s="20">
        <f t="shared" si="39"/>
        <v>10296.477260000001</v>
      </c>
    </row>
    <row r="103" spans="1:17" ht="24.95" customHeight="1">
      <c r="A103" s="16">
        <v>8</v>
      </c>
      <c r="B103" s="31" t="s">
        <v>84</v>
      </c>
      <c r="C103" s="11">
        <v>1021.3199999999999</v>
      </c>
      <c r="D103" s="10">
        <v>300</v>
      </c>
      <c r="E103" s="10">
        <v>100</v>
      </c>
      <c r="F103" s="10">
        <v>29.25</v>
      </c>
      <c r="G103" s="10">
        <v>4</v>
      </c>
      <c r="H103" s="10">
        <v>0</v>
      </c>
      <c r="I103" s="10">
        <v>15</v>
      </c>
      <c r="J103" s="11">
        <v>0.75</v>
      </c>
      <c r="K103" s="11"/>
      <c r="L103" s="10">
        <f>C103+E103+G103+I103</f>
        <v>1140.32</v>
      </c>
      <c r="M103" s="10">
        <f>D103+F103+H103+J103</f>
        <v>330</v>
      </c>
      <c r="N103" s="10">
        <v>4140.01</v>
      </c>
      <c r="O103" s="11">
        <v>4149</v>
      </c>
      <c r="P103" s="11">
        <f t="shared" si="26"/>
        <v>0</v>
      </c>
      <c r="Q103" s="10">
        <f t="shared" si="27"/>
        <v>9759.33</v>
      </c>
    </row>
    <row r="104" spans="1:17" ht="24.95" customHeight="1">
      <c r="A104" s="16">
        <v>9</v>
      </c>
      <c r="B104" s="31" t="s">
        <v>85</v>
      </c>
      <c r="C104" s="11">
        <v>140</v>
      </c>
      <c r="D104" s="10">
        <v>0</v>
      </c>
      <c r="E104" s="10">
        <v>30</v>
      </c>
      <c r="F104" s="10">
        <v>0</v>
      </c>
      <c r="G104" s="10">
        <v>25</v>
      </c>
      <c r="H104" s="10">
        <v>0</v>
      </c>
      <c r="I104" s="10">
        <v>30</v>
      </c>
      <c r="J104" s="11">
        <v>0</v>
      </c>
      <c r="K104" s="11"/>
      <c r="L104" s="10">
        <f>C104+E104+G104+I104</f>
        <v>225</v>
      </c>
      <c r="M104" s="10">
        <f>D104+F104+H104+J104</f>
        <v>0</v>
      </c>
      <c r="N104" s="10">
        <v>699.09</v>
      </c>
      <c r="O104" s="11">
        <v>0</v>
      </c>
      <c r="P104" s="11">
        <f t="shared" si="26"/>
        <v>0</v>
      </c>
      <c r="Q104" s="10">
        <f t="shared" si="27"/>
        <v>924.09</v>
      </c>
    </row>
    <row r="105" spans="1:17" s="21" customFormat="1" ht="24.95" customHeight="1">
      <c r="A105" s="18"/>
      <c r="B105" s="32" t="s">
        <v>84</v>
      </c>
      <c r="C105" s="20">
        <f>+C104+C103</f>
        <v>1161.32</v>
      </c>
      <c r="D105" s="20">
        <f t="shared" ref="D105:Q105" si="40">+D104+D103</f>
        <v>300</v>
      </c>
      <c r="E105" s="20">
        <f t="shared" si="40"/>
        <v>130</v>
      </c>
      <c r="F105" s="20">
        <f t="shared" si="40"/>
        <v>29.25</v>
      </c>
      <c r="G105" s="20">
        <f t="shared" si="40"/>
        <v>29</v>
      </c>
      <c r="H105" s="20">
        <f t="shared" si="40"/>
        <v>0</v>
      </c>
      <c r="I105" s="20">
        <f t="shared" si="40"/>
        <v>45</v>
      </c>
      <c r="J105" s="20">
        <f t="shared" si="40"/>
        <v>0.75</v>
      </c>
      <c r="K105" s="20">
        <f t="shared" si="40"/>
        <v>0</v>
      </c>
      <c r="L105" s="20">
        <f t="shared" si="40"/>
        <v>1365.32</v>
      </c>
      <c r="M105" s="20">
        <f t="shared" si="40"/>
        <v>330</v>
      </c>
      <c r="N105" s="20">
        <f t="shared" si="40"/>
        <v>4839.1000000000004</v>
      </c>
      <c r="O105" s="20">
        <f t="shared" si="40"/>
        <v>4149</v>
      </c>
      <c r="P105" s="20">
        <f t="shared" si="40"/>
        <v>0</v>
      </c>
      <c r="Q105" s="20">
        <f t="shared" si="40"/>
        <v>10683.42</v>
      </c>
    </row>
    <row r="106" spans="1:17" ht="24.95" customHeight="1">
      <c r="A106" s="16">
        <v>10</v>
      </c>
      <c r="B106" s="31" t="s">
        <v>86</v>
      </c>
      <c r="C106" s="11">
        <v>560</v>
      </c>
      <c r="D106" s="10">
        <v>89</v>
      </c>
      <c r="E106" s="10">
        <v>10</v>
      </c>
      <c r="F106" s="10">
        <v>0</v>
      </c>
      <c r="G106" s="10">
        <v>88</v>
      </c>
      <c r="H106" s="10">
        <v>0</v>
      </c>
      <c r="I106" s="10">
        <v>70</v>
      </c>
      <c r="J106" s="11">
        <v>0</v>
      </c>
      <c r="K106" s="11"/>
      <c r="L106" s="10">
        <f>C106+E106+G106+I106</f>
        <v>728</v>
      </c>
      <c r="M106" s="10">
        <f>D106+F106+H106+J106</f>
        <v>89</v>
      </c>
      <c r="N106" s="10">
        <v>2358.44</v>
      </c>
      <c r="O106" s="11">
        <v>182</v>
      </c>
      <c r="P106" s="11">
        <f t="shared" si="26"/>
        <v>0</v>
      </c>
      <c r="Q106" s="10">
        <f t="shared" si="27"/>
        <v>3357.44</v>
      </c>
    </row>
    <row r="107" spans="1:17" ht="24.95" customHeight="1">
      <c r="A107" s="16">
        <v>11</v>
      </c>
      <c r="B107" s="31" t="s">
        <v>87</v>
      </c>
      <c r="C107" s="11">
        <v>155</v>
      </c>
      <c r="D107" s="10">
        <v>0</v>
      </c>
      <c r="E107" s="10">
        <v>75</v>
      </c>
      <c r="F107" s="10">
        <v>0</v>
      </c>
      <c r="G107" s="10">
        <v>14</v>
      </c>
      <c r="H107" s="10">
        <v>0</v>
      </c>
      <c r="I107" s="10">
        <v>70</v>
      </c>
      <c r="J107" s="11">
        <v>0</v>
      </c>
      <c r="K107" s="11"/>
      <c r="L107" s="10">
        <f>C107+E107+G107+I107</f>
        <v>314</v>
      </c>
      <c r="M107" s="10">
        <f>D107+F107+H107+J107</f>
        <v>0</v>
      </c>
      <c r="N107" s="10">
        <v>311.91999999999996</v>
      </c>
      <c r="O107" s="11">
        <v>0</v>
      </c>
      <c r="P107" s="11">
        <f t="shared" si="26"/>
        <v>0</v>
      </c>
      <c r="Q107" s="10">
        <f t="shared" si="27"/>
        <v>625.91999999999996</v>
      </c>
    </row>
    <row r="108" spans="1:17" s="21" customFormat="1" ht="24.95" customHeight="1">
      <c r="A108" s="18"/>
      <c r="B108" s="32" t="s">
        <v>86</v>
      </c>
      <c r="C108" s="20">
        <f>+C107+C106</f>
        <v>715</v>
      </c>
      <c r="D108" s="20">
        <f t="shared" ref="D108:Q108" si="41">+D107+D106</f>
        <v>89</v>
      </c>
      <c r="E108" s="20">
        <f t="shared" si="41"/>
        <v>85</v>
      </c>
      <c r="F108" s="20">
        <f t="shared" si="41"/>
        <v>0</v>
      </c>
      <c r="G108" s="20">
        <f t="shared" si="41"/>
        <v>102</v>
      </c>
      <c r="H108" s="20">
        <f t="shared" si="41"/>
        <v>0</v>
      </c>
      <c r="I108" s="20">
        <f t="shared" si="41"/>
        <v>140</v>
      </c>
      <c r="J108" s="20">
        <f t="shared" si="41"/>
        <v>0</v>
      </c>
      <c r="K108" s="20">
        <f t="shared" si="41"/>
        <v>0</v>
      </c>
      <c r="L108" s="20">
        <f t="shared" si="41"/>
        <v>1042</v>
      </c>
      <c r="M108" s="20">
        <f t="shared" si="41"/>
        <v>89</v>
      </c>
      <c r="N108" s="20">
        <f t="shared" si="41"/>
        <v>2670.36</v>
      </c>
      <c r="O108" s="20">
        <f t="shared" si="41"/>
        <v>182</v>
      </c>
      <c r="P108" s="20">
        <f t="shared" si="41"/>
        <v>0</v>
      </c>
      <c r="Q108" s="20">
        <f t="shared" si="41"/>
        <v>3983.36</v>
      </c>
    </row>
    <row r="109" spans="1:17" ht="24.95" customHeight="1">
      <c r="A109" s="16">
        <v>12</v>
      </c>
      <c r="B109" s="31" t="s">
        <v>88</v>
      </c>
      <c r="C109" s="11">
        <v>2398</v>
      </c>
      <c r="D109" s="10">
        <f>1695.81-753.84</f>
        <v>941.96999999999991</v>
      </c>
      <c r="E109" s="10">
        <v>105</v>
      </c>
      <c r="F109" s="10">
        <v>0</v>
      </c>
      <c r="G109" s="10">
        <v>113</v>
      </c>
      <c r="H109" s="10">
        <v>0</v>
      </c>
      <c r="I109" s="10">
        <v>246.25</v>
      </c>
      <c r="J109" s="11">
        <v>0</v>
      </c>
      <c r="K109" s="11"/>
      <c r="L109" s="10">
        <f>C109+E109+G109+I109</f>
        <v>2862.25</v>
      </c>
      <c r="M109" s="10">
        <f>D109+F109+H109+J109</f>
        <v>941.96999999999991</v>
      </c>
      <c r="N109" s="10">
        <v>7551.82</v>
      </c>
      <c r="O109" s="11">
        <v>5940</v>
      </c>
      <c r="P109" s="11">
        <f t="shared" si="26"/>
        <v>0</v>
      </c>
      <c r="Q109" s="10">
        <f t="shared" si="27"/>
        <v>17296.04</v>
      </c>
    </row>
    <row r="110" spans="1:17" ht="24.95" customHeight="1">
      <c r="A110" s="16">
        <v>13</v>
      </c>
      <c r="B110" s="31" t="s">
        <v>89</v>
      </c>
      <c r="C110" s="11">
        <v>650</v>
      </c>
      <c r="D110" s="10">
        <v>32</v>
      </c>
      <c r="E110" s="10">
        <v>280</v>
      </c>
      <c r="F110" s="10">
        <v>7.5</v>
      </c>
      <c r="G110" s="10">
        <v>60</v>
      </c>
      <c r="H110" s="10">
        <v>3.45</v>
      </c>
      <c r="I110" s="10">
        <v>135</v>
      </c>
      <c r="J110" s="11">
        <v>2.25</v>
      </c>
      <c r="K110" s="11"/>
      <c r="L110" s="10">
        <f>C110+E110+G110+I110</f>
        <v>1125</v>
      </c>
      <c r="M110" s="10">
        <f>D110+F110+H110+J110</f>
        <v>45.2</v>
      </c>
      <c r="N110" s="10">
        <v>2509.06</v>
      </c>
      <c r="O110" s="11">
        <v>0</v>
      </c>
      <c r="P110" s="11">
        <f t="shared" si="26"/>
        <v>0</v>
      </c>
      <c r="Q110" s="10">
        <f t="shared" si="27"/>
        <v>3679.26</v>
      </c>
    </row>
    <row r="111" spans="1:17" s="21" customFormat="1" ht="24.95" customHeight="1">
      <c r="A111" s="18"/>
      <c r="B111" s="32" t="s">
        <v>88</v>
      </c>
      <c r="C111" s="20">
        <f>+C110+C109</f>
        <v>3048</v>
      </c>
      <c r="D111" s="20">
        <f t="shared" ref="D111:Q111" si="42">+D110+D109</f>
        <v>973.96999999999991</v>
      </c>
      <c r="E111" s="20">
        <f t="shared" si="42"/>
        <v>385</v>
      </c>
      <c r="F111" s="20">
        <f t="shared" si="42"/>
        <v>7.5</v>
      </c>
      <c r="G111" s="20">
        <f t="shared" si="42"/>
        <v>173</v>
      </c>
      <c r="H111" s="20">
        <f t="shared" si="42"/>
        <v>3.45</v>
      </c>
      <c r="I111" s="20">
        <f t="shared" si="42"/>
        <v>381.25</v>
      </c>
      <c r="J111" s="20">
        <f t="shared" si="42"/>
        <v>2.25</v>
      </c>
      <c r="K111" s="20">
        <f t="shared" si="42"/>
        <v>0</v>
      </c>
      <c r="L111" s="20">
        <f t="shared" si="42"/>
        <v>3987.25</v>
      </c>
      <c r="M111" s="20">
        <f t="shared" si="42"/>
        <v>987.17</v>
      </c>
      <c r="N111" s="20">
        <f t="shared" si="42"/>
        <v>10060.879999999999</v>
      </c>
      <c r="O111" s="20">
        <f t="shared" si="42"/>
        <v>5940</v>
      </c>
      <c r="P111" s="20">
        <f t="shared" si="42"/>
        <v>0</v>
      </c>
      <c r="Q111" s="20">
        <f t="shared" si="42"/>
        <v>20975.300000000003</v>
      </c>
    </row>
    <row r="112" spans="1:17" s="12" customFormat="1" ht="24.95" customHeight="1">
      <c r="A112" s="16">
        <v>14</v>
      </c>
      <c r="B112" s="31" t="s">
        <v>90</v>
      </c>
      <c r="C112" s="11">
        <v>985</v>
      </c>
      <c r="D112" s="10">
        <v>233</v>
      </c>
      <c r="E112" s="10">
        <v>32</v>
      </c>
      <c r="F112" s="10">
        <v>0</v>
      </c>
      <c r="G112" s="10">
        <v>35</v>
      </c>
      <c r="H112" s="10">
        <v>0</v>
      </c>
      <c r="I112" s="10">
        <v>50</v>
      </c>
      <c r="J112" s="11">
        <v>0</v>
      </c>
      <c r="K112" s="11"/>
      <c r="L112" s="10">
        <f>C112+E112+G112+I112</f>
        <v>1102</v>
      </c>
      <c r="M112" s="10">
        <f>D112+F112+H112+J112</f>
        <v>233</v>
      </c>
      <c r="N112" s="10">
        <v>1815.61</v>
      </c>
      <c r="O112" s="11">
        <v>188.07</v>
      </c>
      <c r="P112" s="11">
        <f t="shared" si="26"/>
        <v>0</v>
      </c>
      <c r="Q112" s="10">
        <f t="shared" si="27"/>
        <v>3338.68</v>
      </c>
    </row>
    <row r="113" spans="1:17" ht="24.95" customHeight="1">
      <c r="A113" s="16">
        <v>15</v>
      </c>
      <c r="B113" s="31" t="s">
        <v>91</v>
      </c>
      <c r="C113" s="11">
        <v>150</v>
      </c>
      <c r="D113" s="10">
        <v>0</v>
      </c>
      <c r="E113" s="10">
        <v>80</v>
      </c>
      <c r="F113" s="10">
        <v>0</v>
      </c>
      <c r="G113" s="10">
        <v>15</v>
      </c>
      <c r="H113" s="10">
        <v>0</v>
      </c>
      <c r="I113" s="10">
        <v>65</v>
      </c>
      <c r="J113" s="11">
        <v>0</v>
      </c>
      <c r="K113" s="11"/>
      <c r="L113" s="10">
        <f>C113+E113+G113+I113</f>
        <v>310</v>
      </c>
      <c r="M113" s="10">
        <f>D113+F113+H113+J113</f>
        <v>0</v>
      </c>
      <c r="N113" s="10">
        <v>638.62</v>
      </c>
      <c r="O113" s="11">
        <v>0</v>
      </c>
      <c r="P113" s="11">
        <f t="shared" si="26"/>
        <v>0</v>
      </c>
      <c r="Q113" s="10">
        <f t="shared" si="27"/>
        <v>948.62</v>
      </c>
    </row>
    <row r="114" spans="1:17" s="21" customFormat="1" ht="24.95" customHeight="1">
      <c r="A114" s="18"/>
      <c r="B114" s="32" t="s">
        <v>90</v>
      </c>
      <c r="C114" s="20">
        <f>+C113+C112</f>
        <v>1135</v>
      </c>
      <c r="D114" s="20">
        <f t="shared" ref="D114:Q114" si="43">+D113+D112</f>
        <v>233</v>
      </c>
      <c r="E114" s="20">
        <f t="shared" si="43"/>
        <v>112</v>
      </c>
      <c r="F114" s="20">
        <f t="shared" si="43"/>
        <v>0</v>
      </c>
      <c r="G114" s="20">
        <f t="shared" si="43"/>
        <v>50</v>
      </c>
      <c r="H114" s="20">
        <f t="shared" si="43"/>
        <v>0</v>
      </c>
      <c r="I114" s="20">
        <f t="shared" si="43"/>
        <v>115</v>
      </c>
      <c r="J114" s="20">
        <f t="shared" si="43"/>
        <v>0</v>
      </c>
      <c r="K114" s="20">
        <f t="shared" si="43"/>
        <v>0</v>
      </c>
      <c r="L114" s="20">
        <f t="shared" si="43"/>
        <v>1412</v>
      </c>
      <c r="M114" s="20">
        <f t="shared" si="43"/>
        <v>233</v>
      </c>
      <c r="N114" s="20">
        <f t="shared" si="43"/>
        <v>2454.23</v>
      </c>
      <c r="O114" s="20">
        <f t="shared" si="43"/>
        <v>188.07</v>
      </c>
      <c r="P114" s="20">
        <f t="shared" si="43"/>
        <v>0</v>
      </c>
      <c r="Q114" s="20">
        <f t="shared" si="43"/>
        <v>4287.3</v>
      </c>
    </row>
    <row r="115" spans="1:17" ht="24.95" customHeight="1">
      <c r="A115" s="16">
        <v>16</v>
      </c>
      <c r="B115" s="31" t="s">
        <v>92</v>
      </c>
      <c r="C115" s="11">
        <v>1255.94</v>
      </c>
      <c r="D115" s="10">
        <v>647.4</v>
      </c>
      <c r="E115" s="10">
        <v>15</v>
      </c>
      <c r="F115" s="10">
        <v>0</v>
      </c>
      <c r="G115" s="10">
        <v>15</v>
      </c>
      <c r="H115" s="10">
        <v>0</v>
      </c>
      <c r="I115" s="10">
        <v>37.5</v>
      </c>
      <c r="J115" s="11">
        <v>0</v>
      </c>
      <c r="K115" s="11"/>
      <c r="L115" s="10">
        <f>C115+E115+G115+I115</f>
        <v>1323.44</v>
      </c>
      <c r="M115" s="10">
        <f>D115+F115+H115+J115</f>
        <v>647.4</v>
      </c>
      <c r="N115" s="10">
        <v>2192.69</v>
      </c>
      <c r="O115" s="11">
        <v>440.8</v>
      </c>
      <c r="P115" s="11">
        <f t="shared" si="26"/>
        <v>0</v>
      </c>
      <c r="Q115" s="10">
        <f t="shared" si="27"/>
        <v>4604.3300000000008</v>
      </c>
    </row>
    <row r="116" spans="1:17" ht="24.95" customHeight="1">
      <c r="A116" s="16">
        <v>17</v>
      </c>
      <c r="B116" s="31" t="s">
        <v>93</v>
      </c>
      <c r="C116" s="11">
        <v>400</v>
      </c>
      <c r="D116" s="10">
        <v>2.77</v>
      </c>
      <c r="E116" s="10">
        <v>75</v>
      </c>
      <c r="F116" s="10">
        <v>0</v>
      </c>
      <c r="G116" s="10">
        <v>20</v>
      </c>
      <c r="H116" s="10">
        <v>0</v>
      </c>
      <c r="I116" s="10">
        <v>56.25</v>
      </c>
      <c r="J116" s="11">
        <v>0</v>
      </c>
      <c r="K116" s="11"/>
      <c r="L116" s="10">
        <f>C116+E116+G116+I116</f>
        <v>551.25</v>
      </c>
      <c r="M116" s="10">
        <f>D116+F116+H116+J116</f>
        <v>2.77</v>
      </c>
      <c r="N116" s="10">
        <v>1769.75</v>
      </c>
      <c r="O116" s="11">
        <v>0</v>
      </c>
      <c r="P116" s="11">
        <f t="shared" si="26"/>
        <v>0</v>
      </c>
      <c r="Q116" s="10">
        <f t="shared" si="27"/>
        <v>2323.77</v>
      </c>
    </row>
    <row r="117" spans="1:17" s="21" customFormat="1" ht="24.95" customHeight="1">
      <c r="A117" s="18"/>
      <c r="B117" s="32" t="s">
        <v>92</v>
      </c>
      <c r="C117" s="20">
        <f>+C116+C115</f>
        <v>1655.94</v>
      </c>
      <c r="D117" s="20">
        <f t="shared" ref="D117:Q117" si="44">+D116+D115</f>
        <v>650.16999999999996</v>
      </c>
      <c r="E117" s="20">
        <f t="shared" si="44"/>
        <v>90</v>
      </c>
      <c r="F117" s="20">
        <f t="shared" si="44"/>
        <v>0</v>
      </c>
      <c r="G117" s="20">
        <f t="shared" si="44"/>
        <v>35</v>
      </c>
      <c r="H117" s="20">
        <f t="shared" si="44"/>
        <v>0</v>
      </c>
      <c r="I117" s="20">
        <f t="shared" si="44"/>
        <v>93.75</v>
      </c>
      <c r="J117" s="20">
        <f t="shared" si="44"/>
        <v>0</v>
      </c>
      <c r="K117" s="20">
        <f t="shared" si="44"/>
        <v>0</v>
      </c>
      <c r="L117" s="20">
        <f t="shared" si="44"/>
        <v>1874.69</v>
      </c>
      <c r="M117" s="20">
        <f t="shared" si="44"/>
        <v>650.16999999999996</v>
      </c>
      <c r="N117" s="20">
        <f t="shared" si="44"/>
        <v>3962.44</v>
      </c>
      <c r="O117" s="20">
        <f t="shared" si="44"/>
        <v>440.8</v>
      </c>
      <c r="P117" s="20">
        <f t="shared" si="44"/>
        <v>0</v>
      </c>
      <c r="Q117" s="20">
        <f t="shared" si="44"/>
        <v>6928.1</v>
      </c>
    </row>
    <row r="118" spans="1:17" ht="24.95" customHeight="1">
      <c r="A118" s="16">
        <v>18</v>
      </c>
      <c r="B118" s="31" t="s">
        <v>94</v>
      </c>
      <c r="C118" s="11">
        <v>480</v>
      </c>
      <c r="D118" s="10">
        <v>195</v>
      </c>
      <c r="E118" s="10">
        <v>0</v>
      </c>
      <c r="F118" s="10">
        <v>0</v>
      </c>
      <c r="G118" s="10">
        <v>0</v>
      </c>
      <c r="H118" s="10">
        <v>0</v>
      </c>
      <c r="I118" s="10">
        <v>15</v>
      </c>
      <c r="J118" s="11">
        <v>0</v>
      </c>
      <c r="K118" s="11"/>
      <c r="L118" s="10">
        <f t="shared" ref="L118:M120" si="45">C118+E118+G118+I118</f>
        <v>495</v>
      </c>
      <c r="M118" s="10">
        <f t="shared" si="45"/>
        <v>195</v>
      </c>
      <c r="N118" s="10">
        <v>1210.6100000000001</v>
      </c>
      <c r="O118" s="11">
        <v>0</v>
      </c>
      <c r="P118" s="11">
        <f t="shared" si="26"/>
        <v>0</v>
      </c>
      <c r="Q118" s="10">
        <f t="shared" si="27"/>
        <v>1900.6100000000001</v>
      </c>
    </row>
    <row r="119" spans="1:17" ht="24.95" customHeight="1">
      <c r="A119" s="16">
        <v>19</v>
      </c>
      <c r="B119" s="31" t="s">
        <v>95</v>
      </c>
      <c r="C119" s="11">
        <v>432.5</v>
      </c>
      <c r="D119" s="10">
        <v>15.040000000000001</v>
      </c>
      <c r="E119" s="10">
        <v>0</v>
      </c>
      <c r="F119" s="10">
        <v>0</v>
      </c>
      <c r="G119" s="10">
        <v>15</v>
      </c>
      <c r="H119" s="10">
        <v>4.1500000000000004</v>
      </c>
      <c r="I119" s="10">
        <v>65</v>
      </c>
      <c r="J119" s="11">
        <v>7.56</v>
      </c>
      <c r="K119" s="11"/>
      <c r="L119" s="10">
        <f t="shared" si="45"/>
        <v>512.5</v>
      </c>
      <c r="M119" s="10">
        <f t="shared" si="45"/>
        <v>26.75</v>
      </c>
      <c r="N119" s="10">
        <v>785.7</v>
      </c>
      <c r="O119" s="11">
        <v>205.2</v>
      </c>
      <c r="P119" s="11">
        <f t="shared" si="26"/>
        <v>0</v>
      </c>
      <c r="Q119" s="10">
        <f t="shared" si="27"/>
        <v>1530.15</v>
      </c>
    </row>
    <row r="120" spans="1:17" ht="42" customHeight="1">
      <c r="A120" s="16">
        <v>20</v>
      </c>
      <c r="B120" s="31" t="s">
        <v>96</v>
      </c>
      <c r="C120" s="11">
        <v>135</v>
      </c>
      <c r="D120" s="10">
        <v>2.4700000000000002</v>
      </c>
      <c r="E120" s="10">
        <v>18.75</v>
      </c>
      <c r="F120" s="10">
        <v>0</v>
      </c>
      <c r="G120" s="10">
        <v>15</v>
      </c>
      <c r="H120" s="10">
        <v>0</v>
      </c>
      <c r="I120" s="10">
        <v>50</v>
      </c>
      <c r="J120" s="11">
        <v>0</v>
      </c>
      <c r="K120" s="11"/>
      <c r="L120" s="10">
        <f t="shared" si="45"/>
        <v>218.75</v>
      </c>
      <c r="M120" s="10">
        <f t="shared" si="45"/>
        <v>2.4700000000000002</v>
      </c>
      <c r="N120" s="10">
        <v>405.24</v>
      </c>
      <c r="O120" s="11">
        <v>0</v>
      </c>
      <c r="P120" s="11">
        <f t="shared" si="26"/>
        <v>0</v>
      </c>
      <c r="Q120" s="10">
        <f t="shared" si="27"/>
        <v>626.46</v>
      </c>
    </row>
    <row r="121" spans="1:17" s="21" customFormat="1" ht="24.95" customHeight="1">
      <c r="A121" s="18"/>
      <c r="B121" s="32" t="s">
        <v>95</v>
      </c>
      <c r="C121" s="20">
        <f>+C120+C119</f>
        <v>567.5</v>
      </c>
      <c r="D121" s="20">
        <f t="shared" ref="D121:Q121" si="46">+D120+D119</f>
        <v>17.510000000000002</v>
      </c>
      <c r="E121" s="20">
        <f t="shared" si="46"/>
        <v>18.75</v>
      </c>
      <c r="F121" s="20">
        <f t="shared" si="46"/>
        <v>0</v>
      </c>
      <c r="G121" s="20">
        <f t="shared" si="46"/>
        <v>30</v>
      </c>
      <c r="H121" s="20">
        <f t="shared" si="46"/>
        <v>4.1500000000000004</v>
      </c>
      <c r="I121" s="20">
        <f t="shared" si="46"/>
        <v>115</v>
      </c>
      <c r="J121" s="20">
        <f t="shared" si="46"/>
        <v>7.56</v>
      </c>
      <c r="K121" s="20">
        <f t="shared" si="46"/>
        <v>0</v>
      </c>
      <c r="L121" s="20">
        <f t="shared" si="46"/>
        <v>731.25</v>
      </c>
      <c r="M121" s="20">
        <f t="shared" si="46"/>
        <v>29.22</v>
      </c>
      <c r="N121" s="20">
        <f t="shared" si="46"/>
        <v>1190.94</v>
      </c>
      <c r="O121" s="20">
        <f t="shared" si="46"/>
        <v>205.2</v>
      </c>
      <c r="P121" s="20">
        <f t="shared" si="46"/>
        <v>0</v>
      </c>
      <c r="Q121" s="20">
        <f t="shared" si="46"/>
        <v>2156.61</v>
      </c>
    </row>
    <row r="122" spans="1:17" ht="24.95" customHeight="1">
      <c r="A122" s="16">
        <v>21</v>
      </c>
      <c r="B122" s="31" t="s">
        <v>97</v>
      </c>
      <c r="C122" s="11">
        <v>492</v>
      </c>
      <c r="D122" s="10">
        <v>90</v>
      </c>
      <c r="E122" s="10">
        <v>150</v>
      </c>
      <c r="F122" s="10">
        <v>0</v>
      </c>
      <c r="G122" s="10">
        <v>10</v>
      </c>
      <c r="H122" s="10">
        <v>2.25</v>
      </c>
      <c r="I122" s="10">
        <v>20</v>
      </c>
      <c r="J122" s="11">
        <v>1.69</v>
      </c>
      <c r="K122" s="11"/>
      <c r="L122" s="10">
        <f t="shared" ref="L122:M125" si="47">C122+E122+G122+I122</f>
        <v>672</v>
      </c>
      <c r="M122" s="10">
        <f t="shared" si="47"/>
        <v>93.94</v>
      </c>
      <c r="N122" s="10">
        <v>964.81793000000005</v>
      </c>
      <c r="O122" s="11">
        <v>247.24</v>
      </c>
      <c r="P122" s="11">
        <f t="shared" si="26"/>
        <v>0</v>
      </c>
      <c r="Q122" s="10">
        <f t="shared" si="27"/>
        <v>1977.9979300000002</v>
      </c>
    </row>
    <row r="123" spans="1:17" ht="24.95" customHeight="1">
      <c r="A123" s="16">
        <v>22</v>
      </c>
      <c r="B123" s="31" t="s">
        <v>98</v>
      </c>
      <c r="C123" s="11">
        <v>375</v>
      </c>
      <c r="D123" s="10">
        <v>190</v>
      </c>
      <c r="E123" s="10">
        <v>6</v>
      </c>
      <c r="F123" s="10">
        <v>0</v>
      </c>
      <c r="G123" s="10">
        <v>5</v>
      </c>
      <c r="H123" s="10">
        <v>0.01</v>
      </c>
      <c r="I123" s="10">
        <v>30</v>
      </c>
      <c r="J123" s="11">
        <v>0</v>
      </c>
      <c r="K123" s="11"/>
      <c r="L123" s="10">
        <f t="shared" si="47"/>
        <v>416</v>
      </c>
      <c r="M123" s="10">
        <f t="shared" si="47"/>
        <v>190.01</v>
      </c>
      <c r="N123" s="10">
        <v>919.41</v>
      </c>
      <c r="O123" s="11">
        <v>181.73755</v>
      </c>
      <c r="P123" s="11">
        <f t="shared" si="26"/>
        <v>0</v>
      </c>
      <c r="Q123" s="10">
        <f t="shared" si="27"/>
        <v>1707.1575500000001</v>
      </c>
    </row>
    <row r="124" spans="1:17" ht="24.95" customHeight="1">
      <c r="A124" s="16">
        <v>23</v>
      </c>
      <c r="B124" s="31" t="s">
        <v>99</v>
      </c>
      <c r="C124" s="11">
        <v>315</v>
      </c>
      <c r="D124" s="10">
        <v>280</v>
      </c>
      <c r="E124" s="10">
        <v>15</v>
      </c>
      <c r="F124" s="10">
        <v>0</v>
      </c>
      <c r="G124" s="10">
        <v>5</v>
      </c>
      <c r="H124" s="10">
        <v>0</v>
      </c>
      <c r="I124" s="10">
        <v>15</v>
      </c>
      <c r="J124" s="11">
        <v>0</v>
      </c>
      <c r="K124" s="11"/>
      <c r="L124" s="10">
        <f t="shared" si="47"/>
        <v>350</v>
      </c>
      <c r="M124" s="10">
        <f t="shared" si="47"/>
        <v>280</v>
      </c>
      <c r="N124" s="10">
        <v>704.4</v>
      </c>
      <c r="O124" s="11">
        <v>1.9257599999999999</v>
      </c>
      <c r="P124" s="11">
        <f t="shared" si="26"/>
        <v>0</v>
      </c>
      <c r="Q124" s="10">
        <f t="shared" si="27"/>
        <v>1336.3257600000002</v>
      </c>
    </row>
    <row r="125" spans="1:17" ht="24.95" customHeight="1">
      <c r="A125" s="16">
        <v>24</v>
      </c>
      <c r="B125" s="31" t="s">
        <v>100</v>
      </c>
      <c r="C125" s="11">
        <v>120</v>
      </c>
      <c r="D125" s="10">
        <v>7.5</v>
      </c>
      <c r="E125" s="10">
        <v>50</v>
      </c>
      <c r="F125" s="10">
        <v>9</v>
      </c>
      <c r="G125" s="10">
        <v>12</v>
      </c>
      <c r="H125" s="10">
        <v>0</v>
      </c>
      <c r="I125" s="10">
        <v>45</v>
      </c>
      <c r="J125" s="11">
        <v>0.75</v>
      </c>
      <c r="K125" s="11"/>
      <c r="L125" s="10">
        <f t="shared" si="47"/>
        <v>227</v>
      </c>
      <c r="M125" s="10">
        <f t="shared" si="47"/>
        <v>17.25</v>
      </c>
      <c r="N125" s="10">
        <v>1361.74</v>
      </c>
      <c r="O125" s="11">
        <v>0</v>
      </c>
      <c r="P125" s="11">
        <f t="shared" si="26"/>
        <v>0</v>
      </c>
      <c r="Q125" s="10">
        <f t="shared" si="27"/>
        <v>1605.99</v>
      </c>
    </row>
    <row r="126" spans="1:17" s="21" customFormat="1" ht="24.95" customHeight="1">
      <c r="A126" s="18"/>
      <c r="B126" s="32" t="s">
        <v>99</v>
      </c>
      <c r="C126" s="20">
        <f>+C125+C124</f>
        <v>435</v>
      </c>
      <c r="D126" s="20">
        <f t="shared" ref="D126:Q126" si="48">+D125+D124</f>
        <v>287.5</v>
      </c>
      <c r="E126" s="20">
        <f t="shared" si="48"/>
        <v>65</v>
      </c>
      <c r="F126" s="20">
        <f t="shared" si="48"/>
        <v>9</v>
      </c>
      <c r="G126" s="20">
        <f t="shared" si="48"/>
        <v>17</v>
      </c>
      <c r="H126" s="20">
        <f t="shared" si="48"/>
        <v>0</v>
      </c>
      <c r="I126" s="20">
        <f t="shared" si="48"/>
        <v>60</v>
      </c>
      <c r="J126" s="20">
        <f t="shared" si="48"/>
        <v>0.75</v>
      </c>
      <c r="K126" s="20">
        <f t="shared" si="48"/>
        <v>0</v>
      </c>
      <c r="L126" s="20">
        <f t="shared" si="48"/>
        <v>577</v>
      </c>
      <c r="M126" s="20">
        <f t="shared" si="48"/>
        <v>297.25</v>
      </c>
      <c r="N126" s="20">
        <f t="shared" si="48"/>
        <v>2066.14</v>
      </c>
      <c r="O126" s="20">
        <f t="shared" si="48"/>
        <v>1.9257599999999999</v>
      </c>
      <c r="P126" s="20">
        <f t="shared" si="48"/>
        <v>0</v>
      </c>
      <c r="Q126" s="20">
        <f t="shared" si="48"/>
        <v>2942.3157600000004</v>
      </c>
    </row>
    <row r="127" spans="1:17" ht="24.95" customHeight="1">
      <c r="A127" s="16">
        <v>25</v>
      </c>
      <c r="B127" s="31" t="s">
        <v>101</v>
      </c>
      <c r="C127" s="11">
        <v>335</v>
      </c>
      <c r="D127" s="10">
        <v>30</v>
      </c>
      <c r="E127" s="10">
        <v>0</v>
      </c>
      <c r="F127" s="10">
        <v>0</v>
      </c>
      <c r="G127" s="10">
        <v>15</v>
      </c>
      <c r="H127" s="10">
        <v>0</v>
      </c>
      <c r="I127" s="10">
        <v>18.75</v>
      </c>
      <c r="J127" s="11">
        <v>0</v>
      </c>
      <c r="K127" s="11"/>
      <c r="L127" s="10">
        <f>C127+E127+G127+I127</f>
        <v>368.75</v>
      </c>
      <c r="M127" s="10">
        <f>D127+F127+H127+J127</f>
        <v>30</v>
      </c>
      <c r="N127" s="10">
        <v>615.86</v>
      </c>
      <c r="O127" s="11">
        <v>260.39999999999998</v>
      </c>
      <c r="P127" s="11">
        <f t="shared" si="26"/>
        <v>0</v>
      </c>
      <c r="Q127" s="10">
        <f t="shared" si="27"/>
        <v>1275.01</v>
      </c>
    </row>
    <row r="128" spans="1:17" ht="24.95" customHeight="1">
      <c r="A128" s="16">
        <v>26</v>
      </c>
      <c r="B128" s="31" t="s">
        <v>102</v>
      </c>
      <c r="C128" s="11">
        <v>125</v>
      </c>
      <c r="D128" s="10">
        <v>6</v>
      </c>
      <c r="E128" s="10">
        <v>50</v>
      </c>
      <c r="F128" s="10">
        <v>0</v>
      </c>
      <c r="G128" s="10">
        <v>25</v>
      </c>
      <c r="H128" s="10">
        <v>0</v>
      </c>
      <c r="I128" s="10">
        <v>45</v>
      </c>
      <c r="J128" s="11">
        <v>0</v>
      </c>
      <c r="K128" s="11"/>
      <c r="L128" s="10">
        <f>C128+E128+G128+I128</f>
        <v>245</v>
      </c>
      <c r="M128" s="10">
        <f>D128+F128+H128+J128</f>
        <v>6</v>
      </c>
      <c r="N128" s="10">
        <v>294.29000000000002</v>
      </c>
      <c r="O128" s="11">
        <v>0</v>
      </c>
      <c r="P128" s="11">
        <f t="shared" si="26"/>
        <v>0</v>
      </c>
      <c r="Q128" s="10">
        <f t="shared" si="27"/>
        <v>545.29</v>
      </c>
    </row>
    <row r="129" spans="1:17" s="21" customFormat="1" ht="24.95" customHeight="1">
      <c r="A129" s="18"/>
      <c r="B129" s="32" t="s">
        <v>101</v>
      </c>
      <c r="C129" s="20">
        <f>+C128+C127</f>
        <v>460</v>
      </c>
      <c r="D129" s="20">
        <f t="shared" ref="D129:Q129" si="49">+D128+D127</f>
        <v>36</v>
      </c>
      <c r="E129" s="20">
        <f t="shared" si="49"/>
        <v>50</v>
      </c>
      <c r="F129" s="20">
        <f t="shared" si="49"/>
        <v>0</v>
      </c>
      <c r="G129" s="20">
        <f t="shared" si="49"/>
        <v>40</v>
      </c>
      <c r="H129" s="20">
        <f t="shared" si="49"/>
        <v>0</v>
      </c>
      <c r="I129" s="20">
        <f t="shared" si="49"/>
        <v>63.75</v>
      </c>
      <c r="J129" s="20">
        <f t="shared" si="49"/>
        <v>0</v>
      </c>
      <c r="K129" s="20">
        <f t="shared" si="49"/>
        <v>0</v>
      </c>
      <c r="L129" s="20">
        <f t="shared" si="49"/>
        <v>613.75</v>
      </c>
      <c r="M129" s="20">
        <f t="shared" si="49"/>
        <v>36</v>
      </c>
      <c r="N129" s="20">
        <f t="shared" si="49"/>
        <v>910.15000000000009</v>
      </c>
      <c r="O129" s="20">
        <f t="shared" si="49"/>
        <v>260.39999999999998</v>
      </c>
      <c r="P129" s="20">
        <f t="shared" si="49"/>
        <v>0</v>
      </c>
      <c r="Q129" s="20">
        <f t="shared" si="49"/>
        <v>1820.3</v>
      </c>
    </row>
    <row r="130" spans="1:17" ht="24.95" customHeight="1">
      <c r="A130" s="16">
        <v>27</v>
      </c>
      <c r="B130" s="31" t="s">
        <v>103</v>
      </c>
      <c r="C130" s="11">
        <v>292</v>
      </c>
      <c r="D130" s="10">
        <v>37.65</v>
      </c>
      <c r="E130" s="10">
        <v>15</v>
      </c>
      <c r="F130" s="10">
        <v>0</v>
      </c>
      <c r="G130" s="10">
        <v>15</v>
      </c>
      <c r="H130" s="10">
        <v>0</v>
      </c>
      <c r="I130" s="10">
        <v>14</v>
      </c>
      <c r="J130" s="11">
        <v>3.75</v>
      </c>
      <c r="K130" s="11"/>
      <c r="L130" s="10">
        <f t="shared" ref="L130:M137" si="50">C130+E130+G130+I130</f>
        <v>336</v>
      </c>
      <c r="M130" s="10">
        <f t="shared" si="50"/>
        <v>41.4</v>
      </c>
      <c r="N130" s="10">
        <v>831.20880999999997</v>
      </c>
      <c r="O130" s="11">
        <v>125.67854999999997</v>
      </c>
      <c r="P130" s="11">
        <f t="shared" si="26"/>
        <v>0</v>
      </c>
      <c r="Q130" s="10">
        <f t="shared" si="27"/>
        <v>1334.2873599999998</v>
      </c>
    </row>
    <row r="131" spans="1:17" ht="24.95" customHeight="1">
      <c r="A131" s="16">
        <v>28</v>
      </c>
      <c r="B131" s="31" t="s">
        <v>104</v>
      </c>
      <c r="C131" s="11">
        <v>687</v>
      </c>
      <c r="D131" s="10">
        <v>40</v>
      </c>
      <c r="E131" s="10">
        <v>80</v>
      </c>
      <c r="F131" s="10">
        <v>0</v>
      </c>
      <c r="G131" s="10">
        <v>40</v>
      </c>
      <c r="H131" s="10">
        <v>0</v>
      </c>
      <c r="I131" s="10">
        <v>80</v>
      </c>
      <c r="J131" s="11">
        <v>0</v>
      </c>
      <c r="K131" s="11"/>
      <c r="L131" s="10">
        <f t="shared" si="50"/>
        <v>887</v>
      </c>
      <c r="M131" s="10">
        <f t="shared" si="50"/>
        <v>40</v>
      </c>
      <c r="N131" s="10">
        <v>1005.1799999999998</v>
      </c>
      <c r="O131" s="11">
        <v>0.13999999999999968</v>
      </c>
      <c r="P131" s="11">
        <f t="shared" si="26"/>
        <v>0</v>
      </c>
      <c r="Q131" s="10">
        <f t="shared" si="27"/>
        <v>1932.32</v>
      </c>
    </row>
    <row r="132" spans="1:17" ht="24.95" customHeight="1">
      <c r="A132" s="16">
        <v>29</v>
      </c>
      <c r="B132" s="31" t="s">
        <v>105</v>
      </c>
      <c r="C132" s="11">
        <v>25</v>
      </c>
      <c r="D132" s="10">
        <v>0</v>
      </c>
      <c r="E132" s="10">
        <v>401</v>
      </c>
      <c r="F132" s="10">
        <v>49.63</v>
      </c>
      <c r="G132" s="10">
        <v>5</v>
      </c>
      <c r="H132" s="10">
        <v>0</v>
      </c>
      <c r="I132" s="10">
        <v>0</v>
      </c>
      <c r="J132" s="11">
        <v>0</v>
      </c>
      <c r="K132" s="11"/>
      <c r="L132" s="10">
        <f t="shared" si="50"/>
        <v>431</v>
      </c>
      <c r="M132" s="10">
        <f t="shared" si="50"/>
        <v>49.63</v>
      </c>
      <c r="N132" s="10">
        <v>454.93</v>
      </c>
      <c r="O132" s="11">
        <v>0</v>
      </c>
      <c r="P132" s="11">
        <f t="shared" si="26"/>
        <v>0</v>
      </c>
      <c r="Q132" s="10">
        <f t="shared" si="27"/>
        <v>935.56</v>
      </c>
    </row>
    <row r="133" spans="1:17" ht="24.95" customHeight="1">
      <c r="A133" s="16">
        <v>30</v>
      </c>
      <c r="B133" s="31" t="s">
        <v>106</v>
      </c>
      <c r="C133" s="11">
        <v>478.07000000000005</v>
      </c>
      <c r="D133" s="10">
        <v>199.04274000000001</v>
      </c>
      <c r="E133" s="10">
        <v>0</v>
      </c>
      <c r="F133" s="10">
        <v>0</v>
      </c>
      <c r="G133" s="10">
        <v>25</v>
      </c>
      <c r="H133" s="10">
        <v>0</v>
      </c>
      <c r="I133" s="10">
        <v>50</v>
      </c>
      <c r="J133" s="11">
        <v>0</v>
      </c>
      <c r="K133" s="11"/>
      <c r="L133" s="10">
        <f t="shared" si="50"/>
        <v>553.07000000000005</v>
      </c>
      <c r="M133" s="10">
        <f t="shared" si="50"/>
        <v>199.04274000000001</v>
      </c>
      <c r="N133" s="10">
        <v>919.53</v>
      </c>
      <c r="O133" s="11">
        <v>0</v>
      </c>
      <c r="P133" s="11">
        <f t="shared" si="26"/>
        <v>0</v>
      </c>
      <c r="Q133" s="10">
        <f t="shared" si="27"/>
        <v>1671.64274</v>
      </c>
    </row>
    <row r="134" spans="1:17" ht="24.95" customHeight="1">
      <c r="A134" s="16">
        <v>31</v>
      </c>
      <c r="B134" s="31" t="s">
        <v>107</v>
      </c>
      <c r="C134" s="11">
        <v>285</v>
      </c>
      <c r="D134" s="10">
        <v>82.59</v>
      </c>
      <c r="E134" s="10">
        <v>0</v>
      </c>
      <c r="F134" s="10">
        <v>0</v>
      </c>
      <c r="G134" s="10">
        <v>5</v>
      </c>
      <c r="H134" s="10">
        <v>0</v>
      </c>
      <c r="I134" s="10">
        <v>20</v>
      </c>
      <c r="J134" s="11">
        <v>0</v>
      </c>
      <c r="K134" s="11"/>
      <c r="L134" s="10">
        <f t="shared" si="50"/>
        <v>310</v>
      </c>
      <c r="M134" s="10">
        <f t="shared" si="50"/>
        <v>82.59</v>
      </c>
      <c r="N134" s="10">
        <v>378.87</v>
      </c>
      <c r="O134" s="11">
        <v>0</v>
      </c>
      <c r="P134" s="11">
        <f t="shared" si="26"/>
        <v>0</v>
      </c>
      <c r="Q134" s="10">
        <f t="shared" si="27"/>
        <v>771.46</v>
      </c>
    </row>
    <row r="135" spans="1:17" ht="24.95" customHeight="1">
      <c r="A135" s="16">
        <v>32</v>
      </c>
      <c r="B135" s="31" t="s">
        <v>108</v>
      </c>
      <c r="C135" s="11">
        <v>430</v>
      </c>
      <c r="D135" s="10">
        <v>60</v>
      </c>
      <c r="E135" s="10">
        <v>0</v>
      </c>
      <c r="F135" s="10">
        <v>0</v>
      </c>
      <c r="G135" s="10">
        <v>2.5</v>
      </c>
      <c r="H135" s="10">
        <v>1.5</v>
      </c>
      <c r="I135" s="10">
        <v>38.75</v>
      </c>
      <c r="J135" s="11">
        <v>2.25</v>
      </c>
      <c r="K135" s="11"/>
      <c r="L135" s="10">
        <f t="shared" si="50"/>
        <v>471.25</v>
      </c>
      <c r="M135" s="10">
        <f t="shared" si="50"/>
        <v>63.75</v>
      </c>
      <c r="N135" s="10">
        <v>762</v>
      </c>
      <c r="O135" s="11">
        <v>0</v>
      </c>
      <c r="P135" s="11">
        <f t="shared" si="26"/>
        <v>0</v>
      </c>
      <c r="Q135" s="10">
        <f t="shared" si="27"/>
        <v>1297</v>
      </c>
    </row>
    <row r="136" spans="1:17" ht="24.95" customHeight="1">
      <c r="A136" s="16">
        <v>33</v>
      </c>
      <c r="B136" s="31" t="s">
        <v>109</v>
      </c>
      <c r="C136" s="11">
        <v>430</v>
      </c>
      <c r="D136" s="10">
        <v>65.959999999999994</v>
      </c>
      <c r="E136" s="10">
        <v>0</v>
      </c>
      <c r="F136" s="10">
        <v>0</v>
      </c>
      <c r="G136" s="10">
        <v>0</v>
      </c>
      <c r="H136" s="10">
        <v>0</v>
      </c>
      <c r="I136" s="10">
        <v>0</v>
      </c>
      <c r="J136" s="11">
        <v>0</v>
      </c>
      <c r="K136" s="11"/>
      <c r="L136" s="10">
        <f t="shared" si="50"/>
        <v>430</v>
      </c>
      <c r="M136" s="10">
        <f t="shared" si="50"/>
        <v>65.959999999999994</v>
      </c>
      <c r="N136" s="10">
        <v>822.37</v>
      </c>
      <c r="O136" s="11">
        <v>0</v>
      </c>
      <c r="P136" s="11">
        <f t="shared" si="26"/>
        <v>0</v>
      </c>
      <c r="Q136" s="10">
        <f t="shared" si="27"/>
        <v>1318.33</v>
      </c>
    </row>
    <row r="137" spans="1:17" ht="24.95" customHeight="1">
      <c r="A137" s="16">
        <v>34</v>
      </c>
      <c r="B137" s="31" t="s">
        <v>110</v>
      </c>
      <c r="C137" s="11">
        <v>120</v>
      </c>
      <c r="D137" s="10">
        <v>2.85</v>
      </c>
      <c r="E137" s="10">
        <v>56</v>
      </c>
      <c r="F137" s="10">
        <v>0</v>
      </c>
      <c r="G137" s="10">
        <v>0</v>
      </c>
      <c r="H137" s="10">
        <v>0</v>
      </c>
      <c r="I137" s="10">
        <v>37.5</v>
      </c>
      <c r="J137" s="11">
        <v>0</v>
      </c>
      <c r="K137" s="11"/>
      <c r="L137" s="10">
        <f t="shared" si="50"/>
        <v>213.5</v>
      </c>
      <c r="M137" s="10">
        <f t="shared" si="50"/>
        <v>2.85</v>
      </c>
      <c r="N137" s="10">
        <v>727.2399999999999</v>
      </c>
      <c r="O137" s="11">
        <v>0</v>
      </c>
      <c r="P137" s="11">
        <f t="shared" ref="P137:P200" si="51">K137</f>
        <v>0</v>
      </c>
      <c r="Q137" s="10">
        <f t="shared" ref="Q137:Q200" si="52">L137+M137+N137+O137+P137</f>
        <v>943.58999999999992</v>
      </c>
    </row>
    <row r="138" spans="1:17" s="21" customFormat="1" ht="24.95" customHeight="1">
      <c r="A138" s="18"/>
      <c r="B138" s="32" t="s">
        <v>109</v>
      </c>
      <c r="C138" s="20">
        <f>+C137+C136</f>
        <v>550</v>
      </c>
      <c r="D138" s="20">
        <f t="shared" ref="D138:Q138" si="53">+D137+D136</f>
        <v>68.809999999999988</v>
      </c>
      <c r="E138" s="20">
        <f t="shared" si="53"/>
        <v>56</v>
      </c>
      <c r="F138" s="20">
        <f t="shared" si="53"/>
        <v>0</v>
      </c>
      <c r="G138" s="20">
        <f t="shared" si="53"/>
        <v>0</v>
      </c>
      <c r="H138" s="20">
        <f t="shared" si="53"/>
        <v>0</v>
      </c>
      <c r="I138" s="20">
        <f t="shared" si="53"/>
        <v>37.5</v>
      </c>
      <c r="J138" s="20">
        <f t="shared" si="53"/>
        <v>0</v>
      </c>
      <c r="K138" s="20">
        <f t="shared" si="53"/>
        <v>0</v>
      </c>
      <c r="L138" s="20">
        <f t="shared" si="53"/>
        <v>643.5</v>
      </c>
      <c r="M138" s="20">
        <f t="shared" si="53"/>
        <v>68.809999999999988</v>
      </c>
      <c r="N138" s="20">
        <f t="shared" si="53"/>
        <v>1549.61</v>
      </c>
      <c r="O138" s="20">
        <f t="shared" si="53"/>
        <v>0</v>
      </c>
      <c r="P138" s="20">
        <f t="shared" si="53"/>
        <v>0</v>
      </c>
      <c r="Q138" s="20">
        <f t="shared" si="53"/>
        <v>2261.92</v>
      </c>
    </row>
    <row r="139" spans="1:17" s="30" customFormat="1" ht="24.95" customHeight="1">
      <c r="A139" s="26" t="s">
        <v>111</v>
      </c>
      <c r="B139" s="27" t="s">
        <v>112</v>
      </c>
      <c r="C139" s="29">
        <f>+C138+C135+C134+C133+C132+C131+C130+C129+C126+C123+C122+C121+C118+C117+C114+C111+C108+C105+C102+C99+C98+C97+C94</f>
        <v>16780</v>
      </c>
      <c r="D139" s="29">
        <f t="shared" ref="D139:Q139" si="54">+D138+D135+D134+D133+D132+D131+D130+D129+D126+D123+D122+D121+D118+D117+D114+D111+D108+D105+D102+D99+D98+D97+D94</f>
        <v>4202.16</v>
      </c>
      <c r="E139" s="29">
        <f t="shared" si="54"/>
        <v>2075</v>
      </c>
      <c r="F139" s="29">
        <f t="shared" si="54"/>
        <v>131</v>
      </c>
      <c r="G139" s="29">
        <f t="shared" si="54"/>
        <v>763</v>
      </c>
      <c r="H139" s="29">
        <f t="shared" si="54"/>
        <v>13</v>
      </c>
      <c r="I139" s="29">
        <f t="shared" si="54"/>
        <v>1554</v>
      </c>
      <c r="J139" s="29">
        <f t="shared" si="54"/>
        <v>19</v>
      </c>
      <c r="K139" s="29">
        <f t="shared" si="54"/>
        <v>0</v>
      </c>
      <c r="L139" s="29">
        <f t="shared" si="54"/>
        <v>21172</v>
      </c>
      <c r="M139" s="29">
        <f t="shared" si="54"/>
        <v>4365.16</v>
      </c>
      <c r="N139" s="29">
        <f t="shared" si="54"/>
        <v>48344.796739999998</v>
      </c>
      <c r="O139" s="29">
        <f t="shared" si="54"/>
        <v>17435.250519999998</v>
      </c>
      <c r="P139" s="29">
        <f t="shared" si="54"/>
        <v>0</v>
      </c>
      <c r="Q139" s="29">
        <f t="shared" si="54"/>
        <v>91317.207260000025</v>
      </c>
    </row>
    <row r="140" spans="1:17" ht="24.95" customHeight="1">
      <c r="A140" s="16">
        <v>1</v>
      </c>
      <c r="B140" s="17" t="s">
        <v>113</v>
      </c>
      <c r="C140" s="11">
        <v>778.18</v>
      </c>
      <c r="D140" s="10">
        <v>154.25</v>
      </c>
      <c r="E140" s="10">
        <v>6.75</v>
      </c>
      <c r="F140" s="10">
        <v>0</v>
      </c>
      <c r="G140" s="10">
        <v>41.15</v>
      </c>
      <c r="H140" s="10">
        <v>0</v>
      </c>
      <c r="I140" s="10">
        <v>69.599999999999994</v>
      </c>
      <c r="J140" s="11">
        <v>5.4</v>
      </c>
      <c r="K140" s="11"/>
      <c r="L140" s="10">
        <f t="shared" ref="L140:M142" si="55">C140+E140+G140+I140</f>
        <v>895.68</v>
      </c>
      <c r="M140" s="10">
        <f t="shared" si="55"/>
        <v>159.65</v>
      </c>
      <c r="N140" s="10">
        <v>1072.6199999999999</v>
      </c>
      <c r="O140" s="11">
        <v>426.25</v>
      </c>
      <c r="P140" s="11">
        <f t="shared" si="51"/>
        <v>0</v>
      </c>
      <c r="Q140" s="10">
        <f t="shared" si="52"/>
        <v>2554.1999999999998</v>
      </c>
    </row>
    <row r="141" spans="1:17" ht="24.95" customHeight="1">
      <c r="A141" s="16">
        <v>2</v>
      </c>
      <c r="B141" s="17" t="s">
        <v>114</v>
      </c>
      <c r="C141" s="11">
        <v>924.73</v>
      </c>
      <c r="D141" s="10">
        <v>343.75</v>
      </c>
      <c r="E141" s="10">
        <v>18.75</v>
      </c>
      <c r="F141" s="10">
        <v>0</v>
      </c>
      <c r="G141" s="10">
        <v>15.75</v>
      </c>
      <c r="H141" s="10">
        <v>1.35</v>
      </c>
      <c r="I141" s="10">
        <v>105.75</v>
      </c>
      <c r="J141" s="11">
        <v>3.75</v>
      </c>
      <c r="K141" s="11"/>
      <c r="L141" s="10">
        <f t="shared" si="55"/>
        <v>1064.98</v>
      </c>
      <c r="M141" s="10">
        <f t="shared" si="55"/>
        <v>348.85</v>
      </c>
      <c r="N141" s="10">
        <v>2048.7600000000002</v>
      </c>
      <c r="O141" s="11">
        <v>1152</v>
      </c>
      <c r="P141" s="11">
        <f t="shared" si="51"/>
        <v>0</v>
      </c>
      <c r="Q141" s="10">
        <f t="shared" si="52"/>
        <v>4614.59</v>
      </c>
    </row>
    <row r="142" spans="1:17" ht="24.95" customHeight="1">
      <c r="A142" s="16">
        <v>3</v>
      </c>
      <c r="B142" s="17" t="s">
        <v>115</v>
      </c>
      <c r="C142" s="11">
        <v>418.8</v>
      </c>
      <c r="D142" s="10">
        <v>48.5</v>
      </c>
      <c r="E142" s="10">
        <v>25.52</v>
      </c>
      <c r="F142" s="10">
        <v>0</v>
      </c>
      <c r="G142" s="10">
        <v>14.46</v>
      </c>
      <c r="H142" s="10">
        <v>0.55000000000000004</v>
      </c>
      <c r="I142" s="10">
        <v>34.799999999999997</v>
      </c>
      <c r="J142" s="11">
        <v>2.7</v>
      </c>
      <c r="K142" s="11"/>
      <c r="L142" s="10">
        <f t="shared" si="55"/>
        <v>493.58</v>
      </c>
      <c r="M142" s="10">
        <f t="shared" si="55"/>
        <v>51.75</v>
      </c>
      <c r="N142" s="10">
        <v>0</v>
      </c>
      <c r="O142" s="11">
        <v>0</v>
      </c>
      <c r="P142" s="11">
        <f t="shared" si="51"/>
        <v>0</v>
      </c>
      <c r="Q142" s="10">
        <f t="shared" si="52"/>
        <v>545.32999999999993</v>
      </c>
    </row>
    <row r="143" spans="1:17" s="21" customFormat="1" ht="24.95" customHeight="1">
      <c r="A143" s="18"/>
      <c r="B143" s="19" t="s">
        <v>114</v>
      </c>
      <c r="C143" s="20">
        <f>+C142+C141</f>
        <v>1343.53</v>
      </c>
      <c r="D143" s="20">
        <f t="shared" ref="D143:Q143" si="56">+D142+D141</f>
        <v>392.25</v>
      </c>
      <c r="E143" s="20">
        <f t="shared" si="56"/>
        <v>44.269999999999996</v>
      </c>
      <c r="F143" s="20">
        <f t="shared" si="56"/>
        <v>0</v>
      </c>
      <c r="G143" s="20">
        <f t="shared" si="56"/>
        <v>30.21</v>
      </c>
      <c r="H143" s="20">
        <f t="shared" si="56"/>
        <v>1.9000000000000001</v>
      </c>
      <c r="I143" s="20">
        <f t="shared" si="56"/>
        <v>140.55000000000001</v>
      </c>
      <c r="J143" s="20">
        <f t="shared" si="56"/>
        <v>6.45</v>
      </c>
      <c r="K143" s="20">
        <f t="shared" si="56"/>
        <v>0</v>
      </c>
      <c r="L143" s="20">
        <f t="shared" si="56"/>
        <v>1558.56</v>
      </c>
      <c r="M143" s="20">
        <f t="shared" si="56"/>
        <v>400.6</v>
      </c>
      <c r="N143" s="20">
        <f t="shared" si="56"/>
        <v>2048.7600000000002</v>
      </c>
      <c r="O143" s="20">
        <f t="shared" si="56"/>
        <v>1152</v>
      </c>
      <c r="P143" s="20">
        <f t="shared" si="56"/>
        <v>0</v>
      </c>
      <c r="Q143" s="20">
        <f t="shared" si="56"/>
        <v>5159.92</v>
      </c>
    </row>
    <row r="144" spans="1:17" ht="24.95" customHeight="1">
      <c r="A144" s="16">
        <v>4</v>
      </c>
      <c r="B144" s="17" t="s">
        <v>116</v>
      </c>
      <c r="C144" s="11">
        <v>775.92</v>
      </c>
      <c r="D144" s="10">
        <v>99.09</v>
      </c>
      <c r="E144" s="10">
        <v>17.07</v>
      </c>
      <c r="F144" s="10">
        <v>0</v>
      </c>
      <c r="G144" s="10">
        <v>20.43</v>
      </c>
      <c r="H144" s="10">
        <v>1.32</v>
      </c>
      <c r="I144" s="10">
        <v>63.98</v>
      </c>
      <c r="J144" s="11">
        <v>2.02</v>
      </c>
      <c r="K144" s="11"/>
      <c r="L144" s="10">
        <f>C144+E144+G144+I144</f>
        <v>877.4</v>
      </c>
      <c r="M144" s="10">
        <f>D144+F144+H144+J144</f>
        <v>102.42999999999999</v>
      </c>
      <c r="N144" s="10">
        <v>1884.83</v>
      </c>
      <c r="O144" s="11">
        <v>660.48</v>
      </c>
      <c r="P144" s="11">
        <f t="shared" si="51"/>
        <v>0</v>
      </c>
      <c r="Q144" s="10">
        <f t="shared" si="52"/>
        <v>3525.14</v>
      </c>
    </row>
    <row r="145" spans="1:17" ht="24.95" customHeight="1">
      <c r="A145" s="16">
        <v>5</v>
      </c>
      <c r="B145" s="17" t="s">
        <v>117</v>
      </c>
      <c r="C145" s="11">
        <v>526.05999999999995</v>
      </c>
      <c r="D145" s="10">
        <v>53.34</v>
      </c>
      <c r="E145" s="10">
        <v>66.680000000000007</v>
      </c>
      <c r="F145" s="10">
        <v>0</v>
      </c>
      <c r="G145" s="10">
        <v>30.36</v>
      </c>
      <c r="H145" s="10">
        <v>1.1399999999999999</v>
      </c>
      <c r="I145" s="10">
        <v>56.37</v>
      </c>
      <c r="J145" s="11">
        <v>4.38</v>
      </c>
      <c r="K145" s="11"/>
      <c r="L145" s="10">
        <f>C145+E145+G145+I145</f>
        <v>679.47</v>
      </c>
      <c r="M145" s="10">
        <f>D145+F145+H145+J145</f>
        <v>58.860000000000007</v>
      </c>
      <c r="N145" s="10">
        <v>0</v>
      </c>
      <c r="O145" s="11">
        <v>0</v>
      </c>
      <c r="P145" s="11">
        <f t="shared" si="51"/>
        <v>0</v>
      </c>
      <c r="Q145" s="10">
        <f t="shared" si="52"/>
        <v>738.33</v>
      </c>
    </row>
    <row r="146" spans="1:17" s="21" customFormat="1" ht="24.95" customHeight="1">
      <c r="A146" s="18"/>
      <c r="B146" s="19" t="s">
        <v>116</v>
      </c>
      <c r="C146" s="20">
        <f>+C145+C144</f>
        <v>1301.98</v>
      </c>
      <c r="D146" s="20">
        <f t="shared" ref="D146:Q146" si="57">+D145+D144</f>
        <v>152.43</v>
      </c>
      <c r="E146" s="20">
        <f t="shared" si="57"/>
        <v>83.75</v>
      </c>
      <c r="F146" s="20">
        <f t="shared" si="57"/>
        <v>0</v>
      </c>
      <c r="G146" s="20">
        <f t="shared" si="57"/>
        <v>50.79</v>
      </c>
      <c r="H146" s="20">
        <f t="shared" si="57"/>
        <v>2.46</v>
      </c>
      <c r="I146" s="20">
        <f t="shared" si="57"/>
        <v>120.35</v>
      </c>
      <c r="J146" s="20">
        <f t="shared" si="57"/>
        <v>6.4</v>
      </c>
      <c r="K146" s="20">
        <f t="shared" si="57"/>
        <v>0</v>
      </c>
      <c r="L146" s="20">
        <f t="shared" si="57"/>
        <v>1556.87</v>
      </c>
      <c r="M146" s="20">
        <f t="shared" si="57"/>
        <v>161.29</v>
      </c>
      <c r="N146" s="20">
        <f t="shared" si="57"/>
        <v>1884.83</v>
      </c>
      <c r="O146" s="20">
        <f t="shared" si="57"/>
        <v>660.48</v>
      </c>
      <c r="P146" s="20">
        <f t="shared" si="57"/>
        <v>0</v>
      </c>
      <c r="Q146" s="20">
        <f t="shared" si="57"/>
        <v>4263.47</v>
      </c>
    </row>
    <row r="147" spans="1:17" ht="24.95" customHeight="1">
      <c r="A147" s="16">
        <v>6</v>
      </c>
      <c r="B147" s="17" t="s">
        <v>118</v>
      </c>
      <c r="C147" s="11">
        <v>1106.8499999999999</v>
      </c>
      <c r="D147" s="10">
        <f>144.76+16</f>
        <v>160.76</v>
      </c>
      <c r="E147" s="10">
        <v>18.75</v>
      </c>
      <c r="F147" s="10">
        <v>0</v>
      </c>
      <c r="G147" s="10">
        <v>86.15</v>
      </c>
      <c r="H147" s="10">
        <v>1.35</v>
      </c>
      <c r="I147" s="10">
        <v>177.1</v>
      </c>
      <c r="J147" s="11">
        <v>12.2</v>
      </c>
      <c r="K147" s="11"/>
      <c r="L147" s="10">
        <f>C147+E147+G147+I147</f>
        <v>1388.85</v>
      </c>
      <c r="M147" s="10">
        <f>D147+F147+H147+J147</f>
        <v>174.30999999999997</v>
      </c>
      <c r="N147" s="10">
        <v>3318.7500000000005</v>
      </c>
      <c r="O147" s="11">
        <v>426.79999999999995</v>
      </c>
      <c r="P147" s="11">
        <f t="shared" si="51"/>
        <v>0</v>
      </c>
      <c r="Q147" s="10">
        <f t="shared" si="52"/>
        <v>5308.71</v>
      </c>
    </row>
    <row r="148" spans="1:17" ht="37.5" customHeight="1">
      <c r="A148" s="16">
        <v>8</v>
      </c>
      <c r="B148" s="17" t="s">
        <v>119</v>
      </c>
      <c r="C148" s="11">
        <v>464.22</v>
      </c>
      <c r="D148" s="10">
        <v>76.34</v>
      </c>
      <c r="E148" s="10">
        <v>4.12</v>
      </c>
      <c r="F148" s="10">
        <v>0</v>
      </c>
      <c r="G148" s="10">
        <v>21.69</v>
      </c>
      <c r="H148" s="10">
        <v>0.81</v>
      </c>
      <c r="I148" s="10">
        <v>41.76</v>
      </c>
      <c r="J148" s="11">
        <v>3.24</v>
      </c>
      <c r="K148" s="11"/>
      <c r="L148" s="10">
        <f>C148+E148+G148+I148</f>
        <v>531.79000000000008</v>
      </c>
      <c r="M148" s="10">
        <f>D148+F148+H148+J148</f>
        <v>80.39</v>
      </c>
      <c r="N148" s="10">
        <v>45.410000000000004</v>
      </c>
      <c r="O148" s="11">
        <v>0</v>
      </c>
      <c r="P148" s="11">
        <f t="shared" si="51"/>
        <v>0</v>
      </c>
      <c r="Q148" s="10">
        <f t="shared" si="52"/>
        <v>657.59</v>
      </c>
    </row>
    <row r="149" spans="1:17" s="21" customFormat="1" ht="24.95" customHeight="1">
      <c r="A149" s="18"/>
      <c r="B149" s="19" t="s">
        <v>118</v>
      </c>
      <c r="C149" s="20">
        <f>+C148+C147</f>
        <v>1571.07</v>
      </c>
      <c r="D149" s="20">
        <f t="shared" ref="D149:Q149" si="58">+D148+D147</f>
        <v>237.1</v>
      </c>
      <c r="E149" s="20">
        <f t="shared" si="58"/>
        <v>22.87</v>
      </c>
      <c r="F149" s="20">
        <f t="shared" si="58"/>
        <v>0</v>
      </c>
      <c r="G149" s="20">
        <f t="shared" si="58"/>
        <v>107.84</v>
      </c>
      <c r="H149" s="20">
        <f t="shared" si="58"/>
        <v>2.16</v>
      </c>
      <c r="I149" s="20">
        <f t="shared" si="58"/>
        <v>218.85999999999999</v>
      </c>
      <c r="J149" s="20">
        <f t="shared" si="58"/>
        <v>15.44</v>
      </c>
      <c r="K149" s="20">
        <f t="shared" si="58"/>
        <v>0</v>
      </c>
      <c r="L149" s="20">
        <f t="shared" si="58"/>
        <v>1920.6399999999999</v>
      </c>
      <c r="M149" s="20">
        <f t="shared" si="58"/>
        <v>254.7</v>
      </c>
      <c r="N149" s="20">
        <f t="shared" si="58"/>
        <v>3364.1600000000003</v>
      </c>
      <c r="O149" s="20">
        <f t="shared" si="58"/>
        <v>426.79999999999995</v>
      </c>
      <c r="P149" s="20">
        <f t="shared" si="58"/>
        <v>0</v>
      </c>
      <c r="Q149" s="20">
        <f t="shared" si="58"/>
        <v>5966.3</v>
      </c>
    </row>
    <row r="150" spans="1:17" ht="24.95" customHeight="1">
      <c r="A150" s="16">
        <v>9</v>
      </c>
      <c r="B150" s="17" t="s">
        <v>120</v>
      </c>
      <c r="C150" s="11">
        <v>5539.92</v>
      </c>
      <c r="D150" s="10">
        <f>720.65+38.73111</f>
        <v>759.38111000000004</v>
      </c>
      <c r="E150" s="10">
        <v>247.1</v>
      </c>
      <c r="F150" s="10">
        <v>0</v>
      </c>
      <c r="G150" s="10">
        <v>170.69</v>
      </c>
      <c r="H150" s="10">
        <v>1</v>
      </c>
      <c r="I150" s="10">
        <v>539.27</v>
      </c>
      <c r="J150" s="11">
        <v>6.84</v>
      </c>
      <c r="K150" s="11"/>
      <c r="L150" s="10">
        <f t="shared" ref="L150:L158" si="59">C150+E150+G150+I150</f>
        <v>6496.98</v>
      </c>
      <c r="M150" s="10">
        <f t="shared" ref="M150:M158" si="60">D150+F150+H150+J150</f>
        <v>767.22111000000007</v>
      </c>
      <c r="N150" s="10">
        <v>14424.2</v>
      </c>
      <c r="O150" s="11">
        <v>25192.03</v>
      </c>
      <c r="P150" s="11">
        <f t="shared" si="51"/>
        <v>0</v>
      </c>
      <c r="Q150" s="10">
        <f t="shared" si="52"/>
        <v>46880.431109999998</v>
      </c>
    </row>
    <row r="151" spans="1:17" ht="47.25" customHeight="1">
      <c r="A151" s="16">
        <v>10</v>
      </c>
      <c r="B151" s="17" t="s">
        <v>121</v>
      </c>
      <c r="C151" s="11">
        <v>1227.01</v>
      </c>
      <c r="D151" s="10">
        <f>312.91+3.8</f>
        <v>316.71000000000004</v>
      </c>
      <c r="E151" s="10">
        <v>45.5</v>
      </c>
      <c r="F151" s="10">
        <v>0</v>
      </c>
      <c r="G151" s="10">
        <v>25.1</v>
      </c>
      <c r="H151" s="10">
        <v>0</v>
      </c>
      <c r="I151" s="10">
        <v>46.4</v>
      </c>
      <c r="J151" s="11">
        <v>0</v>
      </c>
      <c r="K151" s="11"/>
      <c r="L151" s="10">
        <f t="shared" si="59"/>
        <v>1344.01</v>
      </c>
      <c r="M151" s="10">
        <f t="shared" si="60"/>
        <v>316.71000000000004</v>
      </c>
      <c r="N151" s="10">
        <v>0</v>
      </c>
      <c r="O151" s="11">
        <v>0</v>
      </c>
      <c r="P151" s="11">
        <f t="shared" si="51"/>
        <v>0</v>
      </c>
      <c r="Q151" s="10">
        <f t="shared" si="52"/>
        <v>1660.72</v>
      </c>
    </row>
    <row r="152" spans="1:17" ht="24.95" customHeight="1">
      <c r="A152" s="16">
        <v>11</v>
      </c>
      <c r="B152" s="33" t="s">
        <v>122</v>
      </c>
      <c r="C152" s="11">
        <v>138.81</v>
      </c>
      <c r="D152" s="10">
        <v>27.25</v>
      </c>
      <c r="E152" s="10">
        <v>13.65</v>
      </c>
      <c r="F152" s="10">
        <v>0</v>
      </c>
      <c r="G152" s="10">
        <v>6.51</v>
      </c>
      <c r="H152" s="10">
        <v>0</v>
      </c>
      <c r="I152" s="10">
        <v>10.44</v>
      </c>
      <c r="J152" s="11">
        <v>0</v>
      </c>
      <c r="K152" s="11"/>
      <c r="L152" s="10">
        <f t="shared" si="59"/>
        <v>169.41</v>
      </c>
      <c r="M152" s="10">
        <f t="shared" si="60"/>
        <v>27.25</v>
      </c>
      <c r="N152" s="10">
        <v>0</v>
      </c>
      <c r="O152" s="11">
        <v>0</v>
      </c>
      <c r="P152" s="11">
        <f t="shared" si="51"/>
        <v>0</v>
      </c>
      <c r="Q152" s="10">
        <f t="shared" si="52"/>
        <v>196.66</v>
      </c>
    </row>
    <row r="153" spans="1:17" ht="41.25" customHeight="1">
      <c r="A153" s="16">
        <v>12</v>
      </c>
      <c r="B153" s="33" t="s">
        <v>123</v>
      </c>
      <c r="C153" s="11">
        <v>519.16</v>
      </c>
      <c r="D153" s="10">
        <v>72.75</v>
      </c>
      <c r="E153" s="10">
        <v>66.959999999999994</v>
      </c>
      <c r="F153" s="10">
        <v>0</v>
      </c>
      <c r="G153" s="10">
        <v>0</v>
      </c>
      <c r="H153" s="10">
        <v>0</v>
      </c>
      <c r="I153" s="10">
        <v>56.83</v>
      </c>
      <c r="J153" s="11">
        <v>0</v>
      </c>
      <c r="K153" s="11"/>
      <c r="L153" s="10">
        <f t="shared" si="59"/>
        <v>642.95000000000005</v>
      </c>
      <c r="M153" s="10">
        <f t="shared" si="60"/>
        <v>72.75</v>
      </c>
      <c r="N153" s="10">
        <v>0</v>
      </c>
      <c r="O153" s="11">
        <v>0</v>
      </c>
      <c r="P153" s="11">
        <f t="shared" si="51"/>
        <v>0</v>
      </c>
      <c r="Q153" s="10">
        <f t="shared" si="52"/>
        <v>715.7</v>
      </c>
    </row>
    <row r="154" spans="1:17" ht="43.5" customHeight="1">
      <c r="A154" s="16">
        <v>13</v>
      </c>
      <c r="B154" s="17" t="s">
        <v>124</v>
      </c>
      <c r="C154" s="11">
        <v>182.23</v>
      </c>
      <c r="D154" s="10">
        <v>0</v>
      </c>
      <c r="E154" s="10">
        <v>13.65</v>
      </c>
      <c r="F154" s="10">
        <v>0</v>
      </c>
      <c r="G154" s="10">
        <v>7.23</v>
      </c>
      <c r="H154" s="10">
        <v>0</v>
      </c>
      <c r="I154" s="10">
        <v>13.92</v>
      </c>
      <c r="J154" s="11">
        <v>0</v>
      </c>
      <c r="K154" s="11"/>
      <c r="L154" s="10">
        <f t="shared" si="59"/>
        <v>217.02999999999997</v>
      </c>
      <c r="M154" s="10">
        <f t="shared" si="60"/>
        <v>0</v>
      </c>
      <c r="N154" s="10">
        <v>0</v>
      </c>
      <c r="O154" s="11">
        <v>0</v>
      </c>
      <c r="P154" s="11">
        <f t="shared" si="51"/>
        <v>0</v>
      </c>
      <c r="Q154" s="10">
        <f t="shared" si="52"/>
        <v>217.02999999999997</v>
      </c>
    </row>
    <row r="155" spans="1:17" ht="48" customHeight="1">
      <c r="A155" s="16">
        <v>14</v>
      </c>
      <c r="B155" s="33" t="s">
        <v>125</v>
      </c>
      <c r="C155" s="11">
        <v>351.8</v>
      </c>
      <c r="D155" s="10">
        <v>222.5</v>
      </c>
      <c r="E155" s="10">
        <v>96.23</v>
      </c>
      <c r="F155" s="10">
        <v>0</v>
      </c>
      <c r="G155" s="10">
        <v>0</v>
      </c>
      <c r="H155" s="10">
        <v>0</v>
      </c>
      <c r="I155" s="10">
        <v>34.799999999999997</v>
      </c>
      <c r="J155" s="11">
        <v>0</v>
      </c>
      <c r="K155" s="11"/>
      <c r="L155" s="10">
        <f t="shared" si="59"/>
        <v>482.83000000000004</v>
      </c>
      <c r="M155" s="10">
        <f t="shared" si="60"/>
        <v>222.5</v>
      </c>
      <c r="N155" s="10">
        <v>0</v>
      </c>
      <c r="O155" s="11">
        <v>0</v>
      </c>
      <c r="P155" s="11">
        <f t="shared" si="51"/>
        <v>0</v>
      </c>
      <c r="Q155" s="10">
        <f t="shared" si="52"/>
        <v>705.33</v>
      </c>
    </row>
    <row r="156" spans="1:17" ht="24.95" customHeight="1">
      <c r="A156" s="16">
        <v>15</v>
      </c>
      <c r="B156" s="33" t="s">
        <v>126</v>
      </c>
      <c r="C156" s="11">
        <v>160</v>
      </c>
      <c r="D156" s="10">
        <f>225-38.73111</f>
        <v>186.26889</v>
      </c>
      <c r="E156" s="10">
        <v>23.34</v>
      </c>
      <c r="F156" s="10">
        <v>0</v>
      </c>
      <c r="G156" s="10">
        <v>19.28</v>
      </c>
      <c r="H156" s="10">
        <v>0</v>
      </c>
      <c r="I156" s="10">
        <v>39.119999999999997</v>
      </c>
      <c r="J156" s="11">
        <v>0</v>
      </c>
      <c r="K156" s="11"/>
      <c r="L156" s="10">
        <f t="shared" si="59"/>
        <v>241.74</v>
      </c>
      <c r="M156" s="10">
        <f t="shared" si="60"/>
        <v>186.26889</v>
      </c>
      <c r="N156" s="10">
        <v>0</v>
      </c>
      <c r="O156" s="11">
        <v>0</v>
      </c>
      <c r="P156" s="11">
        <f t="shared" si="51"/>
        <v>0</v>
      </c>
      <c r="Q156" s="10">
        <f t="shared" si="52"/>
        <v>428.00889000000001</v>
      </c>
    </row>
    <row r="157" spans="1:17" ht="45.75" customHeight="1">
      <c r="A157" s="16">
        <v>16</v>
      </c>
      <c r="B157" s="33" t="s">
        <v>127</v>
      </c>
      <c r="C157" s="11">
        <v>94.13</v>
      </c>
      <c r="D157" s="10">
        <v>44.75</v>
      </c>
      <c r="E157" s="10">
        <v>6.83</v>
      </c>
      <c r="F157" s="10">
        <v>0</v>
      </c>
      <c r="G157" s="10">
        <v>3.62</v>
      </c>
      <c r="H157" s="10">
        <v>0</v>
      </c>
      <c r="I157" s="10">
        <v>9.0500000000000007</v>
      </c>
      <c r="J157" s="11">
        <v>0</v>
      </c>
      <c r="K157" s="11"/>
      <c r="L157" s="10">
        <f t="shared" si="59"/>
        <v>113.63</v>
      </c>
      <c r="M157" s="10">
        <f t="shared" si="60"/>
        <v>44.75</v>
      </c>
      <c r="N157" s="10">
        <v>0</v>
      </c>
      <c r="O157" s="11">
        <v>0</v>
      </c>
      <c r="P157" s="11">
        <f t="shared" si="51"/>
        <v>0</v>
      </c>
      <c r="Q157" s="10">
        <f t="shared" si="52"/>
        <v>158.38</v>
      </c>
    </row>
    <row r="158" spans="1:17" ht="24.95" customHeight="1">
      <c r="A158" s="16">
        <v>17</v>
      </c>
      <c r="B158" s="10" t="s">
        <v>128</v>
      </c>
      <c r="C158" s="11">
        <v>372.09</v>
      </c>
      <c r="D158" s="10">
        <v>75.5</v>
      </c>
      <c r="E158" s="10">
        <v>74.25</v>
      </c>
      <c r="F158" s="10">
        <v>0</v>
      </c>
      <c r="G158" s="10">
        <v>23.92</v>
      </c>
      <c r="H158" s="10">
        <v>0</v>
      </c>
      <c r="I158" s="10">
        <v>54.31</v>
      </c>
      <c r="J158" s="11">
        <v>0</v>
      </c>
      <c r="K158" s="11"/>
      <c r="L158" s="10">
        <f t="shared" si="59"/>
        <v>524.56999999999994</v>
      </c>
      <c r="M158" s="10">
        <f t="shared" si="60"/>
        <v>75.5</v>
      </c>
      <c r="N158" s="10">
        <v>0</v>
      </c>
      <c r="O158" s="11">
        <v>0</v>
      </c>
      <c r="P158" s="11">
        <f t="shared" si="51"/>
        <v>0</v>
      </c>
      <c r="Q158" s="10">
        <f t="shared" si="52"/>
        <v>600.06999999999994</v>
      </c>
    </row>
    <row r="159" spans="1:17" s="21" customFormat="1" ht="24.95" customHeight="1">
      <c r="A159" s="18"/>
      <c r="B159" s="34" t="s">
        <v>120</v>
      </c>
      <c r="C159" s="20">
        <f>SUM(C150:C158)</f>
        <v>8585.15</v>
      </c>
      <c r="D159" s="20">
        <f t="shared" ref="D159:Q159" si="61">SUM(D150:D158)</f>
        <v>1705.1100000000001</v>
      </c>
      <c r="E159" s="20">
        <f t="shared" si="61"/>
        <v>587.51</v>
      </c>
      <c r="F159" s="20">
        <f t="shared" si="61"/>
        <v>0</v>
      </c>
      <c r="G159" s="20">
        <f t="shared" si="61"/>
        <v>256.34999999999997</v>
      </c>
      <c r="H159" s="20">
        <f t="shared" si="61"/>
        <v>1</v>
      </c>
      <c r="I159" s="20">
        <f t="shared" si="61"/>
        <v>804.13999999999987</v>
      </c>
      <c r="J159" s="20">
        <f t="shared" si="61"/>
        <v>6.84</v>
      </c>
      <c r="K159" s="20">
        <f t="shared" si="61"/>
        <v>0</v>
      </c>
      <c r="L159" s="20">
        <f t="shared" si="61"/>
        <v>10233.15</v>
      </c>
      <c r="M159" s="20">
        <f t="shared" si="61"/>
        <v>1712.95</v>
      </c>
      <c r="N159" s="20">
        <f t="shared" si="61"/>
        <v>14424.2</v>
      </c>
      <c r="O159" s="20">
        <f t="shared" si="61"/>
        <v>25192.03</v>
      </c>
      <c r="P159" s="20">
        <f t="shared" si="61"/>
        <v>0</v>
      </c>
      <c r="Q159" s="20">
        <f t="shared" si="61"/>
        <v>51562.329999999994</v>
      </c>
    </row>
    <row r="160" spans="1:17" ht="24.95" customHeight="1">
      <c r="A160" s="16">
        <v>18</v>
      </c>
      <c r="B160" s="17" t="s">
        <v>129</v>
      </c>
      <c r="C160" s="11">
        <v>863.41</v>
      </c>
      <c r="D160" s="10">
        <v>112.59</v>
      </c>
      <c r="E160" s="10">
        <v>32.97</v>
      </c>
      <c r="F160" s="10">
        <v>0</v>
      </c>
      <c r="G160" s="10">
        <v>41.66</v>
      </c>
      <c r="H160" s="10">
        <v>0</v>
      </c>
      <c r="I160" s="10">
        <v>81.92</v>
      </c>
      <c r="J160" s="11">
        <v>0.75</v>
      </c>
      <c r="K160" s="11"/>
      <c r="L160" s="10">
        <f t="shared" ref="L160:M162" si="62">C160+E160+G160+I160</f>
        <v>1019.9599999999999</v>
      </c>
      <c r="M160" s="10">
        <f t="shared" si="62"/>
        <v>113.34</v>
      </c>
      <c r="N160" s="10">
        <v>1123.8597400000001</v>
      </c>
      <c r="O160" s="11">
        <v>70</v>
      </c>
      <c r="P160" s="11">
        <f t="shared" si="51"/>
        <v>0</v>
      </c>
      <c r="Q160" s="10">
        <f t="shared" si="52"/>
        <v>2327.1597400000001</v>
      </c>
    </row>
    <row r="161" spans="1:17" ht="24.95" customHeight="1">
      <c r="A161" s="16">
        <v>19</v>
      </c>
      <c r="B161" s="17" t="s">
        <v>130</v>
      </c>
      <c r="C161" s="11">
        <v>650.04999999999995</v>
      </c>
      <c r="D161" s="10">
        <f>131.75</f>
        <v>131.75</v>
      </c>
      <c r="E161" s="10">
        <v>15</v>
      </c>
      <c r="F161" s="10">
        <v>0</v>
      </c>
      <c r="G161" s="10">
        <v>33.92</v>
      </c>
      <c r="H161" s="10">
        <v>0</v>
      </c>
      <c r="I161" s="10">
        <v>52.2</v>
      </c>
      <c r="J161" s="11">
        <v>4.05</v>
      </c>
      <c r="K161" s="11"/>
      <c r="L161" s="10">
        <f t="shared" si="62"/>
        <v>751.17</v>
      </c>
      <c r="M161" s="10">
        <f t="shared" si="62"/>
        <v>135.80000000000001</v>
      </c>
      <c r="N161" s="10">
        <v>1321.02</v>
      </c>
      <c r="O161" s="11">
        <v>271.60000000000002</v>
      </c>
      <c r="P161" s="11">
        <f t="shared" si="51"/>
        <v>0</v>
      </c>
      <c r="Q161" s="10">
        <f t="shared" si="52"/>
        <v>2479.5899999999997</v>
      </c>
    </row>
    <row r="162" spans="1:17" ht="40.5" customHeight="1">
      <c r="A162" s="16">
        <v>20</v>
      </c>
      <c r="B162" s="17" t="s">
        <v>131</v>
      </c>
      <c r="C162" s="11">
        <v>237.04</v>
      </c>
      <c r="D162" s="10">
        <v>17.260000000000002</v>
      </c>
      <c r="E162" s="10">
        <v>21.23</v>
      </c>
      <c r="F162" s="10">
        <v>0</v>
      </c>
      <c r="G162" s="10">
        <v>10.85</v>
      </c>
      <c r="H162" s="10">
        <v>0</v>
      </c>
      <c r="I162" s="10">
        <v>10.44</v>
      </c>
      <c r="J162" s="11">
        <v>0.81</v>
      </c>
      <c r="K162" s="11"/>
      <c r="L162" s="10">
        <f t="shared" si="62"/>
        <v>279.56</v>
      </c>
      <c r="M162" s="10">
        <f t="shared" si="62"/>
        <v>18.07</v>
      </c>
      <c r="N162" s="10">
        <v>0</v>
      </c>
      <c r="O162" s="11">
        <v>0</v>
      </c>
      <c r="P162" s="11">
        <f t="shared" si="51"/>
        <v>0</v>
      </c>
      <c r="Q162" s="10">
        <f t="shared" si="52"/>
        <v>297.63</v>
      </c>
    </row>
    <row r="163" spans="1:17" s="21" customFormat="1" ht="24.95" customHeight="1">
      <c r="A163" s="18"/>
      <c r="B163" s="19" t="s">
        <v>130</v>
      </c>
      <c r="C163" s="20">
        <f>+C162+C161</f>
        <v>887.08999999999992</v>
      </c>
      <c r="D163" s="20">
        <f t="shared" ref="D163:Q163" si="63">+D162+D161</f>
        <v>149.01</v>
      </c>
      <c r="E163" s="20">
        <f t="shared" si="63"/>
        <v>36.230000000000004</v>
      </c>
      <c r="F163" s="20">
        <f t="shared" si="63"/>
        <v>0</v>
      </c>
      <c r="G163" s="20">
        <f t="shared" si="63"/>
        <v>44.77</v>
      </c>
      <c r="H163" s="20">
        <f t="shared" si="63"/>
        <v>0</v>
      </c>
      <c r="I163" s="20">
        <f t="shared" si="63"/>
        <v>62.64</v>
      </c>
      <c r="J163" s="20">
        <f t="shared" si="63"/>
        <v>4.8599999999999994</v>
      </c>
      <c r="K163" s="20">
        <f t="shared" si="63"/>
        <v>0</v>
      </c>
      <c r="L163" s="20">
        <f t="shared" si="63"/>
        <v>1030.73</v>
      </c>
      <c r="M163" s="20">
        <f t="shared" si="63"/>
        <v>153.87</v>
      </c>
      <c r="N163" s="20">
        <f t="shared" si="63"/>
        <v>1321.02</v>
      </c>
      <c r="O163" s="20">
        <f t="shared" si="63"/>
        <v>271.60000000000002</v>
      </c>
      <c r="P163" s="20">
        <f t="shared" si="63"/>
        <v>0</v>
      </c>
      <c r="Q163" s="20">
        <f t="shared" si="63"/>
        <v>2777.22</v>
      </c>
    </row>
    <row r="164" spans="1:17" ht="24.95" customHeight="1">
      <c r="A164" s="16">
        <v>21</v>
      </c>
      <c r="B164" s="17" t="s">
        <v>132</v>
      </c>
      <c r="C164" s="11">
        <v>4003.93</v>
      </c>
      <c r="D164" s="10">
        <f>236.08-19.8</f>
        <v>216.28</v>
      </c>
      <c r="E164" s="10">
        <v>69.72</v>
      </c>
      <c r="F164" s="10">
        <v>0</v>
      </c>
      <c r="G164" s="10">
        <v>71.25</v>
      </c>
      <c r="H164" s="10">
        <v>0.75</v>
      </c>
      <c r="I164" s="10">
        <v>599.58000000000004</v>
      </c>
      <c r="J164" s="11">
        <v>3.75</v>
      </c>
      <c r="K164" s="11"/>
      <c r="L164" s="10">
        <f t="shared" ref="L164:M166" si="64">C164+E164+G164+I164</f>
        <v>4744.4799999999996</v>
      </c>
      <c r="M164" s="10">
        <f t="shared" si="64"/>
        <v>220.78</v>
      </c>
      <c r="N164" s="10">
        <v>9552.5218999999997</v>
      </c>
      <c r="O164" s="11">
        <v>14664.93749</v>
      </c>
      <c r="P164" s="11">
        <f t="shared" si="51"/>
        <v>0</v>
      </c>
      <c r="Q164" s="10">
        <f t="shared" si="52"/>
        <v>29182.719389999998</v>
      </c>
    </row>
    <row r="165" spans="1:17" ht="24.95" customHeight="1">
      <c r="A165" s="16">
        <v>22</v>
      </c>
      <c r="B165" s="17" t="s">
        <v>133</v>
      </c>
      <c r="C165" s="11">
        <v>582.87</v>
      </c>
      <c r="D165" s="10">
        <v>152.12</v>
      </c>
      <c r="E165" s="10">
        <v>0</v>
      </c>
      <c r="F165" s="10">
        <v>0</v>
      </c>
      <c r="G165" s="10">
        <v>15.75</v>
      </c>
      <c r="H165" s="10">
        <v>1.08</v>
      </c>
      <c r="I165" s="10">
        <v>27.75</v>
      </c>
      <c r="J165" s="11">
        <v>0</v>
      </c>
      <c r="K165" s="11"/>
      <c r="L165" s="10">
        <f t="shared" si="64"/>
        <v>626.37</v>
      </c>
      <c r="M165" s="10">
        <f t="shared" si="64"/>
        <v>153.20000000000002</v>
      </c>
      <c r="N165" s="10">
        <v>1972.49</v>
      </c>
      <c r="O165" s="11">
        <v>108.5</v>
      </c>
      <c r="P165" s="11">
        <f t="shared" si="51"/>
        <v>0</v>
      </c>
      <c r="Q165" s="10">
        <f t="shared" si="52"/>
        <v>2860.56</v>
      </c>
    </row>
    <row r="166" spans="1:17" ht="42" customHeight="1">
      <c r="A166" s="16">
        <v>23</v>
      </c>
      <c r="B166" s="17" t="s">
        <v>134</v>
      </c>
      <c r="C166" s="11">
        <v>144.47999999999999</v>
      </c>
      <c r="D166" s="10">
        <v>32.36</v>
      </c>
      <c r="E166" s="10">
        <v>25.26</v>
      </c>
      <c r="F166" s="10">
        <v>0</v>
      </c>
      <c r="G166" s="10">
        <v>21.84</v>
      </c>
      <c r="H166" s="10">
        <v>0</v>
      </c>
      <c r="I166" s="10">
        <v>60.64</v>
      </c>
      <c r="J166" s="11">
        <v>0</v>
      </c>
      <c r="K166" s="11"/>
      <c r="L166" s="10">
        <f t="shared" si="64"/>
        <v>252.21999999999997</v>
      </c>
      <c r="M166" s="10">
        <f t="shared" si="64"/>
        <v>32.36</v>
      </c>
      <c r="N166" s="10">
        <v>0</v>
      </c>
      <c r="O166" s="11">
        <v>0</v>
      </c>
      <c r="P166" s="11">
        <f t="shared" si="51"/>
        <v>0</v>
      </c>
      <c r="Q166" s="10">
        <f t="shared" si="52"/>
        <v>284.58</v>
      </c>
    </row>
    <row r="167" spans="1:17" s="21" customFormat="1" ht="24.95" customHeight="1">
      <c r="A167" s="18"/>
      <c r="B167" s="19" t="s">
        <v>133</v>
      </c>
      <c r="C167" s="20">
        <f>+C166+C165</f>
        <v>727.35</v>
      </c>
      <c r="D167" s="20">
        <f t="shared" ref="D167:Q167" si="65">+D166+D165</f>
        <v>184.48000000000002</v>
      </c>
      <c r="E167" s="20">
        <f t="shared" si="65"/>
        <v>25.26</v>
      </c>
      <c r="F167" s="20">
        <f t="shared" si="65"/>
        <v>0</v>
      </c>
      <c r="G167" s="20">
        <f t="shared" si="65"/>
        <v>37.590000000000003</v>
      </c>
      <c r="H167" s="20">
        <f t="shared" si="65"/>
        <v>1.08</v>
      </c>
      <c r="I167" s="20">
        <f t="shared" si="65"/>
        <v>88.39</v>
      </c>
      <c r="J167" s="20">
        <f t="shared" si="65"/>
        <v>0</v>
      </c>
      <c r="K167" s="20">
        <f t="shared" si="65"/>
        <v>0</v>
      </c>
      <c r="L167" s="20">
        <f t="shared" si="65"/>
        <v>878.58999999999992</v>
      </c>
      <c r="M167" s="20">
        <f t="shared" si="65"/>
        <v>185.56</v>
      </c>
      <c r="N167" s="20">
        <f t="shared" si="65"/>
        <v>1972.49</v>
      </c>
      <c r="O167" s="20">
        <f t="shared" si="65"/>
        <v>108.5</v>
      </c>
      <c r="P167" s="20">
        <f t="shared" si="65"/>
        <v>0</v>
      </c>
      <c r="Q167" s="20">
        <f t="shared" si="65"/>
        <v>3145.14</v>
      </c>
    </row>
    <row r="168" spans="1:17" ht="24.95" customHeight="1">
      <c r="A168" s="16">
        <v>24</v>
      </c>
      <c r="B168" s="17" t="s">
        <v>135</v>
      </c>
      <c r="C168" s="11">
        <v>538.04999999999995</v>
      </c>
      <c r="D168" s="10">
        <v>86.6</v>
      </c>
      <c r="E168" s="10">
        <v>59.1</v>
      </c>
      <c r="F168" s="10">
        <v>0</v>
      </c>
      <c r="G168" s="10">
        <v>43.38</v>
      </c>
      <c r="H168" s="10">
        <v>0.95</v>
      </c>
      <c r="I168" s="10">
        <v>50.07</v>
      </c>
      <c r="J168" s="11">
        <v>2.4300000000000002</v>
      </c>
      <c r="K168" s="11"/>
      <c r="L168" s="10">
        <f t="shared" ref="L168:M170" si="66">C168+E168+G168+I168</f>
        <v>690.6</v>
      </c>
      <c r="M168" s="10">
        <f t="shared" si="66"/>
        <v>89.98</v>
      </c>
      <c r="N168" s="10">
        <v>957.65</v>
      </c>
      <c r="O168" s="11">
        <v>118.5</v>
      </c>
      <c r="P168" s="11">
        <f t="shared" si="51"/>
        <v>0</v>
      </c>
      <c r="Q168" s="10">
        <f t="shared" si="52"/>
        <v>1856.73</v>
      </c>
    </row>
    <row r="169" spans="1:17" ht="24.95" customHeight="1">
      <c r="A169" s="16">
        <v>25</v>
      </c>
      <c r="B169" s="17" t="s">
        <v>136</v>
      </c>
      <c r="C169" s="11">
        <v>852.2</v>
      </c>
      <c r="D169" s="10">
        <v>201.53</v>
      </c>
      <c r="E169" s="10">
        <v>74.25</v>
      </c>
      <c r="F169" s="10">
        <v>0</v>
      </c>
      <c r="G169" s="10">
        <v>48.15</v>
      </c>
      <c r="H169" s="10">
        <v>0</v>
      </c>
      <c r="I169" s="10">
        <v>51.51</v>
      </c>
      <c r="J169" s="11">
        <v>0.75</v>
      </c>
      <c r="K169" s="11"/>
      <c r="L169" s="10">
        <f t="shared" si="66"/>
        <v>1026.1100000000001</v>
      </c>
      <c r="M169" s="10">
        <f t="shared" si="66"/>
        <v>202.28</v>
      </c>
      <c r="N169" s="10">
        <v>1309.43</v>
      </c>
      <c r="O169" s="11">
        <v>190.91</v>
      </c>
      <c r="P169" s="11">
        <f t="shared" si="51"/>
        <v>0</v>
      </c>
      <c r="Q169" s="10">
        <f t="shared" si="52"/>
        <v>2728.73</v>
      </c>
    </row>
    <row r="170" spans="1:17" ht="45" customHeight="1">
      <c r="A170" s="16">
        <v>26</v>
      </c>
      <c r="B170" s="17" t="s">
        <v>137</v>
      </c>
      <c r="C170" s="11">
        <v>455.69</v>
      </c>
      <c r="D170" s="10">
        <v>78.38</v>
      </c>
      <c r="E170" s="10">
        <v>6.83</v>
      </c>
      <c r="F170" s="10">
        <v>0</v>
      </c>
      <c r="G170" s="10">
        <v>7.23</v>
      </c>
      <c r="H170" s="10">
        <v>0</v>
      </c>
      <c r="I170" s="10">
        <v>48.03</v>
      </c>
      <c r="J170" s="11">
        <v>0.75</v>
      </c>
      <c r="K170" s="11"/>
      <c r="L170" s="10">
        <f t="shared" si="66"/>
        <v>517.78</v>
      </c>
      <c r="M170" s="10">
        <f t="shared" si="66"/>
        <v>79.13</v>
      </c>
      <c r="N170" s="10">
        <v>0</v>
      </c>
      <c r="O170" s="11">
        <v>0</v>
      </c>
      <c r="P170" s="11">
        <f t="shared" si="51"/>
        <v>0</v>
      </c>
      <c r="Q170" s="10">
        <f t="shared" si="52"/>
        <v>596.91</v>
      </c>
    </row>
    <row r="171" spans="1:17" s="21" customFormat="1" ht="24.95" customHeight="1">
      <c r="A171" s="18"/>
      <c r="B171" s="19" t="s">
        <v>136</v>
      </c>
      <c r="C171" s="20">
        <f>+C170+C169</f>
        <v>1307.8900000000001</v>
      </c>
      <c r="D171" s="20">
        <f t="shared" ref="D171:Q171" si="67">+D170+D169</f>
        <v>279.90999999999997</v>
      </c>
      <c r="E171" s="20">
        <f t="shared" si="67"/>
        <v>81.08</v>
      </c>
      <c r="F171" s="20">
        <f t="shared" si="67"/>
        <v>0</v>
      </c>
      <c r="G171" s="20">
        <f t="shared" si="67"/>
        <v>55.379999999999995</v>
      </c>
      <c r="H171" s="20">
        <f t="shared" si="67"/>
        <v>0</v>
      </c>
      <c r="I171" s="20">
        <f t="shared" si="67"/>
        <v>99.539999999999992</v>
      </c>
      <c r="J171" s="20">
        <f t="shared" si="67"/>
        <v>1.5</v>
      </c>
      <c r="K171" s="20">
        <f t="shared" si="67"/>
        <v>0</v>
      </c>
      <c r="L171" s="20">
        <f t="shared" si="67"/>
        <v>1543.89</v>
      </c>
      <c r="M171" s="20">
        <f t="shared" si="67"/>
        <v>281.40999999999997</v>
      </c>
      <c r="N171" s="20">
        <f t="shared" si="67"/>
        <v>1309.43</v>
      </c>
      <c r="O171" s="20">
        <f t="shared" si="67"/>
        <v>190.91</v>
      </c>
      <c r="P171" s="20">
        <f t="shared" si="67"/>
        <v>0</v>
      </c>
      <c r="Q171" s="20">
        <f t="shared" si="67"/>
        <v>3325.64</v>
      </c>
    </row>
    <row r="172" spans="1:17" ht="44.25" customHeight="1">
      <c r="A172" s="16">
        <v>27</v>
      </c>
      <c r="B172" s="17" t="s">
        <v>138</v>
      </c>
      <c r="C172" s="11">
        <v>432.01</v>
      </c>
      <c r="D172" s="10">
        <v>196.58</v>
      </c>
      <c r="E172" s="10">
        <v>37.54</v>
      </c>
      <c r="F172" s="10">
        <v>0</v>
      </c>
      <c r="G172" s="10">
        <v>18.079999999999998</v>
      </c>
      <c r="H172" s="10">
        <v>0.68</v>
      </c>
      <c r="I172" s="10">
        <v>38.28</v>
      </c>
      <c r="J172" s="11">
        <v>2.97</v>
      </c>
      <c r="K172" s="11"/>
      <c r="L172" s="10">
        <f t="shared" ref="L172:M175" si="68">C172+E172+G172+I172</f>
        <v>525.91</v>
      </c>
      <c r="M172" s="10">
        <f t="shared" si="68"/>
        <v>200.23000000000002</v>
      </c>
      <c r="N172" s="10">
        <v>901.92000000000007</v>
      </c>
      <c r="O172" s="11">
        <v>12.8</v>
      </c>
      <c r="P172" s="11">
        <f t="shared" si="51"/>
        <v>0</v>
      </c>
      <c r="Q172" s="10">
        <f t="shared" si="52"/>
        <v>1640.86</v>
      </c>
    </row>
    <row r="173" spans="1:17" ht="24.95" customHeight="1">
      <c r="A173" s="16">
        <v>28</v>
      </c>
      <c r="B173" s="17" t="s">
        <v>139</v>
      </c>
      <c r="C173" s="11">
        <v>0</v>
      </c>
      <c r="D173" s="10">
        <v>0</v>
      </c>
      <c r="E173" s="10">
        <v>734.83</v>
      </c>
      <c r="F173" s="10">
        <v>166.81</v>
      </c>
      <c r="G173" s="10">
        <v>51.63</v>
      </c>
      <c r="H173" s="10">
        <v>5.23</v>
      </c>
      <c r="I173" s="10">
        <v>15.38</v>
      </c>
      <c r="J173" s="11">
        <v>0</v>
      </c>
      <c r="K173" s="11"/>
      <c r="L173" s="10">
        <f t="shared" si="68"/>
        <v>801.84</v>
      </c>
      <c r="M173" s="10">
        <f t="shared" si="68"/>
        <v>172.04</v>
      </c>
      <c r="N173" s="10">
        <v>593.51</v>
      </c>
      <c r="O173" s="11">
        <v>9.6984399999999997</v>
      </c>
      <c r="P173" s="11">
        <f t="shared" si="51"/>
        <v>0</v>
      </c>
      <c r="Q173" s="10">
        <f t="shared" si="52"/>
        <v>1577.0884399999998</v>
      </c>
    </row>
    <row r="174" spans="1:17" ht="24.95" customHeight="1">
      <c r="A174" s="16">
        <v>29</v>
      </c>
      <c r="B174" s="17" t="s">
        <v>140</v>
      </c>
      <c r="C174" s="11">
        <v>0</v>
      </c>
      <c r="D174" s="10">
        <v>0</v>
      </c>
      <c r="E174" s="10">
        <v>375</v>
      </c>
      <c r="F174" s="10">
        <v>77.5</v>
      </c>
      <c r="G174" s="10">
        <v>165</v>
      </c>
      <c r="H174" s="10">
        <v>14.75</v>
      </c>
      <c r="I174" s="10">
        <v>69.5</v>
      </c>
      <c r="J174" s="11">
        <v>7.5</v>
      </c>
      <c r="K174" s="11"/>
      <c r="L174" s="10">
        <f t="shared" si="68"/>
        <v>609.5</v>
      </c>
      <c r="M174" s="10">
        <f t="shared" si="68"/>
        <v>99.75</v>
      </c>
      <c r="N174" s="10">
        <v>863.8</v>
      </c>
      <c r="O174" s="11">
        <v>8.58</v>
      </c>
      <c r="P174" s="11">
        <f t="shared" si="51"/>
        <v>0</v>
      </c>
      <c r="Q174" s="10">
        <f t="shared" si="52"/>
        <v>1581.6299999999999</v>
      </c>
    </row>
    <row r="175" spans="1:17" ht="24.95" customHeight="1">
      <c r="A175" s="16">
        <v>30</v>
      </c>
      <c r="B175" s="17" t="s">
        <v>141</v>
      </c>
      <c r="C175" s="11">
        <v>325.8</v>
      </c>
      <c r="D175" s="10">
        <v>12.17</v>
      </c>
      <c r="E175" s="10">
        <v>284.75</v>
      </c>
      <c r="F175" s="10">
        <v>7.5</v>
      </c>
      <c r="G175" s="10">
        <v>2.25</v>
      </c>
      <c r="H175" s="10">
        <v>1</v>
      </c>
      <c r="I175" s="10">
        <v>2.25</v>
      </c>
      <c r="J175" s="11">
        <v>1</v>
      </c>
      <c r="K175" s="11"/>
      <c r="L175" s="10">
        <f t="shared" si="68"/>
        <v>615.04999999999995</v>
      </c>
      <c r="M175" s="10">
        <f t="shared" si="68"/>
        <v>21.67</v>
      </c>
      <c r="N175" s="10">
        <v>31.1</v>
      </c>
      <c r="O175" s="11">
        <v>0</v>
      </c>
      <c r="P175" s="11">
        <f t="shared" si="51"/>
        <v>0</v>
      </c>
      <c r="Q175" s="10">
        <f t="shared" si="52"/>
        <v>667.81999999999994</v>
      </c>
    </row>
    <row r="176" spans="1:17" s="21" customFormat="1" ht="24.95" customHeight="1">
      <c r="A176" s="18"/>
      <c r="B176" s="19" t="s">
        <v>140</v>
      </c>
      <c r="C176" s="20">
        <f>+C175+C174</f>
        <v>325.8</v>
      </c>
      <c r="D176" s="20">
        <f t="shared" ref="D176:Q176" si="69">+D175+D174</f>
        <v>12.17</v>
      </c>
      <c r="E176" s="20">
        <f t="shared" si="69"/>
        <v>659.75</v>
      </c>
      <c r="F176" s="20">
        <f t="shared" si="69"/>
        <v>85</v>
      </c>
      <c r="G176" s="20">
        <f t="shared" si="69"/>
        <v>167.25</v>
      </c>
      <c r="H176" s="20">
        <f t="shared" si="69"/>
        <v>15.75</v>
      </c>
      <c r="I176" s="20">
        <f t="shared" si="69"/>
        <v>71.75</v>
      </c>
      <c r="J176" s="20">
        <f t="shared" si="69"/>
        <v>8.5</v>
      </c>
      <c r="K176" s="20">
        <f t="shared" si="69"/>
        <v>0</v>
      </c>
      <c r="L176" s="20">
        <f t="shared" si="69"/>
        <v>1224.55</v>
      </c>
      <c r="M176" s="20">
        <f t="shared" si="69"/>
        <v>121.42</v>
      </c>
      <c r="N176" s="20">
        <f t="shared" si="69"/>
        <v>894.9</v>
      </c>
      <c r="O176" s="20">
        <f t="shared" si="69"/>
        <v>8.58</v>
      </c>
      <c r="P176" s="20">
        <f t="shared" si="69"/>
        <v>0</v>
      </c>
      <c r="Q176" s="20">
        <f t="shared" si="69"/>
        <v>2249.4499999999998</v>
      </c>
    </row>
    <row r="177" spans="1:17" ht="24.95" customHeight="1">
      <c r="A177" s="16">
        <v>32</v>
      </c>
      <c r="B177" s="17" t="s">
        <v>142</v>
      </c>
      <c r="C177" s="11">
        <v>0</v>
      </c>
      <c r="D177" s="10">
        <v>0</v>
      </c>
      <c r="E177" s="10">
        <v>889.18</v>
      </c>
      <c r="F177" s="10">
        <v>30.27</v>
      </c>
      <c r="G177" s="10">
        <v>148.25</v>
      </c>
      <c r="H177" s="10">
        <v>12.17</v>
      </c>
      <c r="I177" s="10">
        <v>0</v>
      </c>
      <c r="J177" s="11">
        <v>0</v>
      </c>
      <c r="K177" s="11"/>
      <c r="L177" s="10">
        <f t="shared" ref="L177:M180" si="70">C177+E177+G177+I177</f>
        <v>1037.4299999999998</v>
      </c>
      <c r="M177" s="10">
        <f t="shared" si="70"/>
        <v>42.44</v>
      </c>
      <c r="N177" s="10">
        <v>522.63</v>
      </c>
      <c r="O177" s="11">
        <v>10.971729999999999</v>
      </c>
      <c r="P177" s="11">
        <f t="shared" si="51"/>
        <v>0</v>
      </c>
      <c r="Q177" s="10">
        <f t="shared" si="52"/>
        <v>1613.47173</v>
      </c>
    </row>
    <row r="178" spans="1:17" ht="24.95" customHeight="1">
      <c r="A178" s="16">
        <v>33</v>
      </c>
      <c r="B178" s="17" t="s">
        <v>143</v>
      </c>
      <c r="C178" s="11">
        <v>987.27</v>
      </c>
      <c r="D178" s="10">
        <v>117.73</v>
      </c>
      <c r="E178" s="10">
        <v>51.53</v>
      </c>
      <c r="F178" s="10">
        <v>0</v>
      </c>
      <c r="G178" s="10">
        <v>13.65</v>
      </c>
      <c r="H178" s="10">
        <v>0</v>
      </c>
      <c r="I178" s="10">
        <v>26.22</v>
      </c>
      <c r="J178" s="11">
        <v>0.75</v>
      </c>
      <c r="K178" s="11"/>
      <c r="L178" s="10">
        <f t="shared" si="70"/>
        <v>1078.67</v>
      </c>
      <c r="M178" s="10">
        <f t="shared" si="70"/>
        <v>118.48</v>
      </c>
      <c r="N178" s="10">
        <v>1088.7943499999999</v>
      </c>
      <c r="O178" s="11">
        <v>74.331540000000004</v>
      </c>
      <c r="P178" s="11">
        <f t="shared" si="51"/>
        <v>0</v>
      </c>
      <c r="Q178" s="10">
        <f t="shared" si="52"/>
        <v>2360.2758899999999</v>
      </c>
    </row>
    <row r="179" spans="1:17" ht="24.95" customHeight="1">
      <c r="A179" s="16">
        <v>34</v>
      </c>
      <c r="B179" s="17" t="s">
        <v>144</v>
      </c>
      <c r="C179" s="11">
        <v>863.94</v>
      </c>
      <c r="D179" s="10">
        <v>1422.41</v>
      </c>
      <c r="E179" s="10">
        <v>114.63</v>
      </c>
      <c r="F179" s="10">
        <v>0</v>
      </c>
      <c r="G179" s="10">
        <v>77.95</v>
      </c>
      <c r="H179" s="10">
        <v>2.2799999999999998</v>
      </c>
      <c r="I179" s="10">
        <v>145.15</v>
      </c>
      <c r="J179" s="11">
        <v>4.6399999999999997</v>
      </c>
      <c r="K179" s="11"/>
      <c r="L179" s="10">
        <f t="shared" si="70"/>
        <v>1201.67</v>
      </c>
      <c r="M179" s="10">
        <f t="shared" si="70"/>
        <v>1429.3300000000002</v>
      </c>
      <c r="N179" s="10">
        <v>1030.3399999999999</v>
      </c>
      <c r="O179" s="11">
        <v>268.10892999999999</v>
      </c>
      <c r="P179" s="11">
        <f t="shared" si="51"/>
        <v>0</v>
      </c>
      <c r="Q179" s="10">
        <f t="shared" si="52"/>
        <v>3929.44893</v>
      </c>
    </row>
    <row r="180" spans="1:17" ht="24.95" customHeight="1">
      <c r="A180" s="16">
        <v>35</v>
      </c>
      <c r="B180" s="17" t="s">
        <v>145</v>
      </c>
      <c r="C180" s="11">
        <v>606.84</v>
      </c>
      <c r="D180" s="10">
        <f>33.1-4.6</f>
        <v>28.5</v>
      </c>
      <c r="E180" s="10">
        <v>0</v>
      </c>
      <c r="F180" s="10">
        <v>0</v>
      </c>
      <c r="G180" s="10">
        <v>56.66</v>
      </c>
      <c r="H180" s="10">
        <v>1.59</v>
      </c>
      <c r="I180" s="10">
        <v>110.3</v>
      </c>
      <c r="J180" s="11">
        <v>3.39</v>
      </c>
      <c r="K180" s="11"/>
      <c r="L180" s="10">
        <f t="shared" si="70"/>
        <v>773.8</v>
      </c>
      <c r="M180" s="10">
        <f t="shared" si="70"/>
        <v>33.479999999999997</v>
      </c>
      <c r="N180" s="10">
        <v>173</v>
      </c>
      <c r="O180" s="11">
        <v>0</v>
      </c>
      <c r="P180" s="11">
        <f t="shared" si="51"/>
        <v>0</v>
      </c>
      <c r="Q180" s="10">
        <f t="shared" si="52"/>
        <v>980.28</v>
      </c>
    </row>
    <row r="181" spans="1:17" s="21" customFormat="1" ht="24.95" customHeight="1">
      <c r="A181" s="18"/>
      <c r="B181" s="19" t="s">
        <v>144</v>
      </c>
      <c r="C181" s="20">
        <f>+C180+C179</f>
        <v>1470.7800000000002</v>
      </c>
      <c r="D181" s="20">
        <f t="shared" ref="D181:Q181" si="71">+D180+D179</f>
        <v>1450.91</v>
      </c>
      <c r="E181" s="20">
        <f t="shared" si="71"/>
        <v>114.63</v>
      </c>
      <c r="F181" s="20">
        <f t="shared" si="71"/>
        <v>0</v>
      </c>
      <c r="G181" s="20">
        <f t="shared" si="71"/>
        <v>134.61000000000001</v>
      </c>
      <c r="H181" s="20">
        <f t="shared" si="71"/>
        <v>3.87</v>
      </c>
      <c r="I181" s="20">
        <f t="shared" si="71"/>
        <v>255.45</v>
      </c>
      <c r="J181" s="20">
        <f t="shared" si="71"/>
        <v>8.0299999999999994</v>
      </c>
      <c r="K181" s="20">
        <f t="shared" si="71"/>
        <v>0</v>
      </c>
      <c r="L181" s="20">
        <f t="shared" si="71"/>
        <v>1975.47</v>
      </c>
      <c r="M181" s="20">
        <f t="shared" si="71"/>
        <v>1462.8100000000002</v>
      </c>
      <c r="N181" s="20">
        <f t="shared" si="71"/>
        <v>1203.3399999999999</v>
      </c>
      <c r="O181" s="20">
        <f t="shared" si="71"/>
        <v>268.10892999999999</v>
      </c>
      <c r="P181" s="20">
        <f t="shared" si="71"/>
        <v>0</v>
      </c>
      <c r="Q181" s="20">
        <f t="shared" si="71"/>
        <v>4909.7289300000002</v>
      </c>
    </row>
    <row r="182" spans="1:17" ht="42" customHeight="1">
      <c r="A182" s="16">
        <v>36</v>
      </c>
      <c r="B182" s="17" t="s">
        <v>146</v>
      </c>
      <c r="C182" s="11">
        <v>727.13</v>
      </c>
      <c r="D182" s="10">
        <v>7.5</v>
      </c>
      <c r="E182" s="10">
        <v>73.23</v>
      </c>
      <c r="F182" s="10">
        <v>0</v>
      </c>
      <c r="G182" s="10">
        <v>33.909999999999997</v>
      </c>
      <c r="H182" s="10">
        <v>0</v>
      </c>
      <c r="I182" s="10">
        <v>63.94</v>
      </c>
      <c r="J182" s="11">
        <v>0.75</v>
      </c>
      <c r="K182" s="11"/>
      <c r="L182" s="10">
        <f t="shared" ref="L182:M184" si="72">C182+E182+G182+I182</f>
        <v>898.21</v>
      </c>
      <c r="M182" s="10">
        <f t="shared" si="72"/>
        <v>8.25</v>
      </c>
      <c r="N182" s="10">
        <v>680.29611999999997</v>
      </c>
      <c r="O182" s="11">
        <v>16.765539999999994</v>
      </c>
      <c r="P182" s="11">
        <f t="shared" si="51"/>
        <v>0</v>
      </c>
      <c r="Q182" s="10">
        <f t="shared" si="52"/>
        <v>1603.5216600000001</v>
      </c>
    </row>
    <row r="183" spans="1:17" ht="25.5" customHeight="1">
      <c r="A183" s="16">
        <v>37</v>
      </c>
      <c r="B183" s="17" t="s">
        <v>147</v>
      </c>
      <c r="C183" s="11">
        <v>1003.79</v>
      </c>
      <c r="D183" s="10">
        <v>129</v>
      </c>
      <c r="E183" s="10">
        <v>15</v>
      </c>
      <c r="F183" s="10">
        <v>0</v>
      </c>
      <c r="G183" s="10">
        <v>18.75</v>
      </c>
      <c r="H183" s="10">
        <v>0</v>
      </c>
      <c r="I183" s="10">
        <v>130</v>
      </c>
      <c r="J183" s="11">
        <v>3.75</v>
      </c>
      <c r="K183" s="11"/>
      <c r="L183" s="10">
        <f t="shared" si="72"/>
        <v>1167.54</v>
      </c>
      <c r="M183" s="10">
        <f t="shared" si="72"/>
        <v>132.75</v>
      </c>
      <c r="N183" s="10">
        <v>1869.73</v>
      </c>
      <c r="O183" s="11">
        <v>627</v>
      </c>
      <c r="P183" s="11">
        <f t="shared" si="51"/>
        <v>0</v>
      </c>
      <c r="Q183" s="10">
        <f t="shared" si="52"/>
        <v>3797.02</v>
      </c>
    </row>
    <row r="184" spans="1:17" ht="45" customHeight="1">
      <c r="A184" s="16">
        <v>38</v>
      </c>
      <c r="B184" s="17" t="s">
        <v>148</v>
      </c>
      <c r="C184" s="11">
        <v>474.59</v>
      </c>
      <c r="D184" s="10">
        <v>42.5</v>
      </c>
      <c r="E184" s="10">
        <v>199.8</v>
      </c>
      <c r="F184" s="10">
        <v>61.92</v>
      </c>
      <c r="G184" s="10">
        <v>47.5</v>
      </c>
      <c r="H184" s="10">
        <v>0</v>
      </c>
      <c r="I184" s="10">
        <v>63.34</v>
      </c>
      <c r="J184" s="11">
        <v>34.43</v>
      </c>
      <c r="K184" s="11"/>
      <c r="L184" s="10">
        <f t="shared" si="72"/>
        <v>785.23</v>
      </c>
      <c r="M184" s="10">
        <f t="shared" si="72"/>
        <v>138.85</v>
      </c>
      <c r="N184" s="10">
        <v>374.03</v>
      </c>
      <c r="O184" s="11">
        <v>0</v>
      </c>
      <c r="P184" s="11">
        <f t="shared" si="51"/>
        <v>0</v>
      </c>
      <c r="Q184" s="10">
        <f t="shared" si="52"/>
        <v>1298.1100000000001</v>
      </c>
    </row>
    <row r="185" spans="1:17" s="21" customFormat="1" ht="24.95" customHeight="1">
      <c r="A185" s="18"/>
      <c r="B185" s="19" t="s">
        <v>147</v>
      </c>
      <c r="C185" s="20">
        <f>+C184+C183</f>
        <v>1478.3799999999999</v>
      </c>
      <c r="D185" s="20">
        <f t="shared" ref="D185:Q185" si="73">+D184+D183</f>
        <v>171.5</v>
      </c>
      <c r="E185" s="20">
        <f t="shared" si="73"/>
        <v>214.8</v>
      </c>
      <c r="F185" s="20">
        <f t="shared" si="73"/>
        <v>61.92</v>
      </c>
      <c r="G185" s="20">
        <f t="shared" si="73"/>
        <v>66.25</v>
      </c>
      <c r="H185" s="20">
        <f t="shared" si="73"/>
        <v>0</v>
      </c>
      <c r="I185" s="20">
        <f t="shared" si="73"/>
        <v>193.34</v>
      </c>
      <c r="J185" s="20">
        <f t="shared" si="73"/>
        <v>38.18</v>
      </c>
      <c r="K185" s="20">
        <f t="shared" si="73"/>
        <v>0</v>
      </c>
      <c r="L185" s="20">
        <f t="shared" si="73"/>
        <v>1952.77</v>
      </c>
      <c r="M185" s="20">
        <f t="shared" si="73"/>
        <v>271.60000000000002</v>
      </c>
      <c r="N185" s="20">
        <f t="shared" si="73"/>
        <v>2243.7600000000002</v>
      </c>
      <c r="O185" s="20">
        <f t="shared" si="73"/>
        <v>627</v>
      </c>
      <c r="P185" s="20">
        <f t="shared" si="73"/>
        <v>0</v>
      </c>
      <c r="Q185" s="20">
        <f t="shared" si="73"/>
        <v>5095.13</v>
      </c>
    </row>
    <row r="186" spans="1:17" s="30" customFormat="1" ht="24.95" customHeight="1">
      <c r="A186" s="26" t="s">
        <v>149</v>
      </c>
      <c r="B186" s="27" t="s">
        <v>150</v>
      </c>
      <c r="C186" s="29">
        <f>+C185+C182+C181+C178+C177+C176+C173+C172+C171+C168+C167+C164+C163+C160+C159+C149+C146+C143+C140</f>
        <v>27328.999999999996</v>
      </c>
      <c r="D186" s="29">
        <f t="shared" ref="D186:Q186" si="74">+D185+D182+D181+D178+D177+D176+D173+D172+D171+D168+D167+D164+D163+D160+D159+D149+D146+D143+D140</f>
        <v>5626.4000000000015</v>
      </c>
      <c r="E186" s="29">
        <f t="shared" si="74"/>
        <v>3824.9999999999995</v>
      </c>
      <c r="F186" s="29">
        <f t="shared" si="74"/>
        <v>344</v>
      </c>
      <c r="G186" s="29">
        <f t="shared" si="74"/>
        <v>1414</v>
      </c>
      <c r="H186" s="29">
        <f t="shared" si="74"/>
        <v>48</v>
      </c>
      <c r="I186" s="29">
        <f t="shared" si="74"/>
        <v>3000.0000000000005</v>
      </c>
      <c r="J186" s="29">
        <f t="shared" si="74"/>
        <v>113.00000000000001</v>
      </c>
      <c r="K186" s="29">
        <f t="shared" si="74"/>
        <v>0</v>
      </c>
      <c r="L186" s="29">
        <f t="shared" si="74"/>
        <v>35567.999999999993</v>
      </c>
      <c r="M186" s="29">
        <f t="shared" si="74"/>
        <v>6131.4000000000005</v>
      </c>
      <c r="N186" s="29">
        <f t="shared" si="74"/>
        <v>47160.692110000011</v>
      </c>
      <c r="O186" s="29">
        <f t="shared" si="74"/>
        <v>44310.263670000008</v>
      </c>
      <c r="P186" s="29">
        <f t="shared" si="74"/>
        <v>0</v>
      </c>
      <c r="Q186" s="29">
        <f t="shared" si="74"/>
        <v>133170.35578000001</v>
      </c>
    </row>
    <row r="187" spans="1:17" ht="24.95" customHeight="1">
      <c r="A187" s="16">
        <v>1</v>
      </c>
      <c r="B187" s="17" t="s">
        <v>151</v>
      </c>
      <c r="C187" s="11">
        <v>640</v>
      </c>
      <c r="D187" s="10">
        <v>109.36</v>
      </c>
      <c r="E187" s="10">
        <v>0</v>
      </c>
      <c r="F187" s="10">
        <v>0</v>
      </c>
      <c r="G187" s="10">
        <v>10.42</v>
      </c>
      <c r="H187" s="10">
        <v>20</v>
      </c>
      <c r="I187" s="10">
        <v>7.3599999999999994</v>
      </c>
      <c r="J187" s="11">
        <v>10.870000000000001</v>
      </c>
      <c r="K187" s="11"/>
      <c r="L187" s="10">
        <f>C187+E187+G187+I187</f>
        <v>657.78</v>
      </c>
      <c r="M187" s="10">
        <f>D187+F187+H187+J187</f>
        <v>140.23000000000002</v>
      </c>
      <c r="N187" s="10">
        <v>5014.78</v>
      </c>
      <c r="O187" s="11">
        <v>8771.1207000000013</v>
      </c>
      <c r="P187" s="11">
        <f t="shared" si="51"/>
        <v>0</v>
      </c>
      <c r="Q187" s="10">
        <f t="shared" si="52"/>
        <v>14583.9107</v>
      </c>
    </row>
    <row r="188" spans="1:17" s="21" customFormat="1" ht="24.95" customHeight="1">
      <c r="A188" s="18"/>
      <c r="B188" s="19" t="s">
        <v>151</v>
      </c>
      <c r="C188" s="20">
        <f>C187</f>
        <v>640</v>
      </c>
      <c r="D188" s="20">
        <f t="shared" ref="D188:Q188" si="75">D187</f>
        <v>109.36</v>
      </c>
      <c r="E188" s="20">
        <f t="shared" si="75"/>
        <v>0</v>
      </c>
      <c r="F188" s="20">
        <f t="shared" si="75"/>
        <v>0</v>
      </c>
      <c r="G188" s="20">
        <f t="shared" si="75"/>
        <v>10.42</v>
      </c>
      <c r="H188" s="20">
        <f t="shared" si="75"/>
        <v>20</v>
      </c>
      <c r="I188" s="20">
        <f t="shared" si="75"/>
        <v>7.3599999999999994</v>
      </c>
      <c r="J188" s="20">
        <f t="shared" si="75"/>
        <v>10.870000000000001</v>
      </c>
      <c r="K188" s="20">
        <f t="shared" si="75"/>
        <v>0</v>
      </c>
      <c r="L188" s="20">
        <f t="shared" si="75"/>
        <v>657.78</v>
      </c>
      <c r="M188" s="20">
        <f t="shared" si="75"/>
        <v>140.23000000000002</v>
      </c>
      <c r="N188" s="20">
        <f t="shared" si="75"/>
        <v>5014.78</v>
      </c>
      <c r="O188" s="20">
        <f t="shared" si="75"/>
        <v>8771.1207000000013</v>
      </c>
      <c r="P188" s="20">
        <f t="shared" si="75"/>
        <v>0</v>
      </c>
      <c r="Q188" s="20">
        <f t="shared" si="75"/>
        <v>14583.9107</v>
      </c>
    </row>
    <row r="189" spans="1:17" ht="24.95" customHeight="1">
      <c r="A189" s="16">
        <v>2</v>
      </c>
      <c r="B189" s="17" t="s">
        <v>152</v>
      </c>
      <c r="C189" s="11">
        <v>490</v>
      </c>
      <c r="D189" s="10">
        <v>194.15</v>
      </c>
      <c r="E189" s="10">
        <v>0</v>
      </c>
      <c r="F189" s="10">
        <v>0</v>
      </c>
      <c r="G189" s="10">
        <v>35</v>
      </c>
      <c r="H189" s="10">
        <v>2</v>
      </c>
      <c r="I189" s="10">
        <v>75</v>
      </c>
      <c r="J189" s="11">
        <v>24.55</v>
      </c>
      <c r="K189" s="11"/>
      <c r="L189" s="10">
        <f t="shared" ref="L189:M191" si="76">C189+E189+G189+I189</f>
        <v>600</v>
      </c>
      <c r="M189" s="10">
        <f t="shared" si="76"/>
        <v>220.70000000000002</v>
      </c>
      <c r="N189" s="10">
        <v>3128.65</v>
      </c>
      <c r="O189" s="11">
        <v>854</v>
      </c>
      <c r="P189" s="11">
        <f t="shared" si="51"/>
        <v>0</v>
      </c>
      <c r="Q189" s="10">
        <f t="shared" si="52"/>
        <v>4803.3500000000004</v>
      </c>
    </row>
    <row r="190" spans="1:17" ht="24.95" customHeight="1">
      <c r="A190" s="16">
        <v>3</v>
      </c>
      <c r="B190" s="17" t="s">
        <v>153</v>
      </c>
      <c r="C190" s="11">
        <v>173</v>
      </c>
      <c r="D190" s="10">
        <v>38.5</v>
      </c>
      <c r="E190" s="10">
        <v>0</v>
      </c>
      <c r="F190" s="10">
        <v>0</v>
      </c>
      <c r="G190" s="10">
        <v>3</v>
      </c>
      <c r="H190" s="10">
        <v>0</v>
      </c>
      <c r="I190" s="10">
        <v>70</v>
      </c>
      <c r="J190" s="11">
        <v>0</v>
      </c>
      <c r="K190" s="11"/>
      <c r="L190" s="10">
        <f t="shared" si="76"/>
        <v>246</v>
      </c>
      <c r="M190" s="10">
        <f t="shared" si="76"/>
        <v>38.5</v>
      </c>
      <c r="N190" s="10">
        <v>2349.21</v>
      </c>
      <c r="O190" s="11">
        <v>0</v>
      </c>
      <c r="P190" s="11">
        <f t="shared" si="51"/>
        <v>0</v>
      </c>
      <c r="Q190" s="10">
        <f t="shared" si="52"/>
        <v>2633.71</v>
      </c>
    </row>
    <row r="191" spans="1:17" ht="24.95" customHeight="1">
      <c r="A191" s="16">
        <v>4</v>
      </c>
      <c r="B191" s="17" t="s">
        <v>154</v>
      </c>
      <c r="C191" s="11">
        <v>106</v>
      </c>
      <c r="D191" s="10">
        <v>12</v>
      </c>
      <c r="E191" s="10">
        <v>0</v>
      </c>
      <c r="F191" s="10">
        <v>0</v>
      </c>
      <c r="G191" s="10">
        <v>2</v>
      </c>
      <c r="H191" s="10">
        <v>0</v>
      </c>
      <c r="I191" s="10">
        <v>30</v>
      </c>
      <c r="J191" s="11">
        <v>0</v>
      </c>
      <c r="K191" s="11"/>
      <c r="L191" s="10">
        <f t="shared" si="76"/>
        <v>138</v>
      </c>
      <c r="M191" s="10">
        <f t="shared" si="76"/>
        <v>12</v>
      </c>
      <c r="N191" s="10">
        <v>865.3</v>
      </c>
      <c r="O191" s="11">
        <v>0</v>
      </c>
      <c r="P191" s="11">
        <f t="shared" si="51"/>
        <v>0</v>
      </c>
      <c r="Q191" s="10">
        <f t="shared" si="52"/>
        <v>1015.3</v>
      </c>
    </row>
    <row r="192" spans="1:17" s="21" customFormat="1" ht="24.95" customHeight="1">
      <c r="A192" s="18"/>
      <c r="B192" s="19" t="s">
        <v>152</v>
      </c>
      <c r="C192" s="20">
        <f>C189+C190+C191</f>
        <v>769</v>
      </c>
      <c r="D192" s="20">
        <f t="shared" ref="D192:Q192" si="77">D189+D190+D191</f>
        <v>244.65</v>
      </c>
      <c r="E192" s="20">
        <f t="shared" si="77"/>
        <v>0</v>
      </c>
      <c r="F192" s="20">
        <f t="shared" si="77"/>
        <v>0</v>
      </c>
      <c r="G192" s="20">
        <f t="shared" si="77"/>
        <v>40</v>
      </c>
      <c r="H192" s="20">
        <f t="shared" si="77"/>
        <v>2</v>
      </c>
      <c r="I192" s="20">
        <f t="shared" si="77"/>
        <v>175</v>
      </c>
      <c r="J192" s="20">
        <f t="shared" si="77"/>
        <v>24.55</v>
      </c>
      <c r="K192" s="20">
        <f t="shared" si="77"/>
        <v>0</v>
      </c>
      <c r="L192" s="20">
        <f t="shared" si="77"/>
        <v>984</v>
      </c>
      <c r="M192" s="20">
        <f t="shared" si="77"/>
        <v>271.20000000000005</v>
      </c>
      <c r="N192" s="20">
        <f t="shared" si="77"/>
        <v>6343.1600000000008</v>
      </c>
      <c r="O192" s="20">
        <f t="shared" si="77"/>
        <v>854</v>
      </c>
      <c r="P192" s="20">
        <f t="shared" si="77"/>
        <v>0</v>
      </c>
      <c r="Q192" s="20">
        <f t="shared" si="77"/>
        <v>8452.36</v>
      </c>
    </row>
    <row r="193" spans="1:17" ht="24.95" customHeight="1">
      <c r="A193" s="16">
        <v>5</v>
      </c>
      <c r="B193" s="17" t="s">
        <v>155</v>
      </c>
      <c r="C193" s="11">
        <v>730</v>
      </c>
      <c r="D193" s="10">
        <v>50</v>
      </c>
      <c r="E193" s="10">
        <v>0</v>
      </c>
      <c r="F193" s="10">
        <v>0</v>
      </c>
      <c r="G193" s="10">
        <v>25</v>
      </c>
      <c r="H193" s="10">
        <v>5</v>
      </c>
      <c r="I193" s="10">
        <v>95</v>
      </c>
      <c r="J193" s="11">
        <v>2.5</v>
      </c>
      <c r="K193" s="11"/>
      <c r="L193" s="10">
        <f t="shared" ref="L193:M195" si="78">C193+E193+G193+I193</f>
        <v>850</v>
      </c>
      <c r="M193" s="10">
        <f t="shared" si="78"/>
        <v>57.5</v>
      </c>
      <c r="N193" s="10">
        <v>4811.38</v>
      </c>
      <c r="O193" s="11">
        <v>1207</v>
      </c>
      <c r="P193" s="11">
        <f t="shared" si="51"/>
        <v>0</v>
      </c>
      <c r="Q193" s="10">
        <f t="shared" si="52"/>
        <v>6925.88</v>
      </c>
    </row>
    <row r="194" spans="1:17" ht="24.95" customHeight="1">
      <c r="A194" s="16">
        <v>6</v>
      </c>
      <c r="B194" s="17" t="s">
        <v>156</v>
      </c>
      <c r="C194" s="11">
        <v>635</v>
      </c>
      <c r="D194" s="10">
        <v>125</v>
      </c>
      <c r="E194" s="10">
        <v>0</v>
      </c>
      <c r="F194" s="10">
        <v>0</v>
      </c>
      <c r="G194" s="10">
        <v>5</v>
      </c>
      <c r="H194" s="10">
        <v>2.5</v>
      </c>
      <c r="I194" s="10">
        <v>60</v>
      </c>
      <c r="J194" s="11">
        <v>0</v>
      </c>
      <c r="K194" s="11"/>
      <c r="L194" s="10">
        <f t="shared" si="78"/>
        <v>700</v>
      </c>
      <c r="M194" s="10">
        <f t="shared" si="78"/>
        <v>127.5</v>
      </c>
      <c r="N194" s="10">
        <v>2932.77</v>
      </c>
      <c r="O194" s="11">
        <v>747</v>
      </c>
      <c r="P194" s="11">
        <f t="shared" si="51"/>
        <v>0</v>
      </c>
      <c r="Q194" s="10">
        <f t="shared" si="52"/>
        <v>4507.2700000000004</v>
      </c>
    </row>
    <row r="195" spans="1:17" ht="24.95" customHeight="1">
      <c r="A195" s="16">
        <v>7</v>
      </c>
      <c r="B195" s="17" t="s">
        <v>157</v>
      </c>
      <c r="C195" s="11">
        <v>46.2</v>
      </c>
      <c r="D195" s="10">
        <v>0</v>
      </c>
      <c r="E195" s="10">
        <v>0</v>
      </c>
      <c r="F195" s="10">
        <v>0</v>
      </c>
      <c r="G195" s="10">
        <v>0</v>
      </c>
      <c r="H195" s="10">
        <v>0</v>
      </c>
      <c r="I195" s="10">
        <v>0</v>
      </c>
      <c r="J195" s="11">
        <v>0</v>
      </c>
      <c r="K195" s="11"/>
      <c r="L195" s="10">
        <f t="shared" si="78"/>
        <v>46.2</v>
      </c>
      <c r="M195" s="10">
        <f t="shared" si="78"/>
        <v>0</v>
      </c>
      <c r="N195" s="10">
        <v>364.27</v>
      </c>
      <c r="O195" s="11">
        <v>0</v>
      </c>
      <c r="P195" s="11">
        <f t="shared" si="51"/>
        <v>0</v>
      </c>
      <c r="Q195" s="10">
        <f t="shared" si="52"/>
        <v>410.46999999999997</v>
      </c>
    </row>
    <row r="196" spans="1:17" s="21" customFormat="1" ht="24.95" customHeight="1">
      <c r="A196" s="18"/>
      <c r="B196" s="19" t="s">
        <v>156</v>
      </c>
      <c r="C196" s="20">
        <f>C194+C195</f>
        <v>681.2</v>
      </c>
      <c r="D196" s="20">
        <f t="shared" ref="D196:Q196" si="79">D194+D195</f>
        <v>125</v>
      </c>
      <c r="E196" s="20">
        <f t="shared" si="79"/>
        <v>0</v>
      </c>
      <c r="F196" s="20">
        <f t="shared" si="79"/>
        <v>0</v>
      </c>
      <c r="G196" s="20">
        <f t="shared" si="79"/>
        <v>5</v>
      </c>
      <c r="H196" s="20">
        <f t="shared" si="79"/>
        <v>2.5</v>
      </c>
      <c r="I196" s="20">
        <f t="shared" si="79"/>
        <v>60</v>
      </c>
      <c r="J196" s="20">
        <f t="shared" si="79"/>
        <v>0</v>
      </c>
      <c r="K196" s="20">
        <f t="shared" si="79"/>
        <v>0</v>
      </c>
      <c r="L196" s="20">
        <f t="shared" si="79"/>
        <v>746.2</v>
      </c>
      <c r="M196" s="20">
        <f t="shared" si="79"/>
        <v>127.5</v>
      </c>
      <c r="N196" s="20">
        <f t="shared" si="79"/>
        <v>3297.04</v>
      </c>
      <c r="O196" s="20">
        <f t="shared" si="79"/>
        <v>747</v>
      </c>
      <c r="P196" s="20">
        <f t="shared" si="79"/>
        <v>0</v>
      </c>
      <c r="Q196" s="20">
        <f t="shared" si="79"/>
        <v>4917.7400000000007</v>
      </c>
    </row>
    <row r="197" spans="1:17" ht="24.95" customHeight="1">
      <c r="A197" s="16">
        <v>8</v>
      </c>
      <c r="B197" s="17" t="s">
        <v>158</v>
      </c>
      <c r="C197" s="11">
        <v>0</v>
      </c>
      <c r="D197" s="10">
        <v>0</v>
      </c>
      <c r="E197" s="10">
        <v>3148</v>
      </c>
      <c r="F197" s="10">
        <v>401</v>
      </c>
      <c r="G197" s="10">
        <v>279.24</v>
      </c>
      <c r="H197" s="10">
        <v>92.83</v>
      </c>
      <c r="I197" s="10">
        <v>64.36</v>
      </c>
      <c r="J197" s="11">
        <v>0</v>
      </c>
      <c r="K197" s="11"/>
      <c r="L197" s="10">
        <f t="shared" ref="L197:L205" si="80">C197+E197+G197+I197</f>
        <v>3491.6</v>
      </c>
      <c r="M197" s="10">
        <f t="shared" ref="M197:M205" si="81">D197+F197+H197+J197</f>
        <v>493.83</v>
      </c>
      <c r="N197" s="10">
        <v>6581.13</v>
      </c>
      <c r="O197" s="11">
        <v>1130</v>
      </c>
      <c r="P197" s="11">
        <f t="shared" si="51"/>
        <v>0</v>
      </c>
      <c r="Q197" s="10">
        <f t="shared" si="52"/>
        <v>11696.56</v>
      </c>
    </row>
    <row r="198" spans="1:17" ht="24.95" customHeight="1">
      <c r="A198" s="16">
        <v>9</v>
      </c>
      <c r="B198" s="17" t="s">
        <v>159</v>
      </c>
      <c r="C198" s="11">
        <v>645.23</v>
      </c>
      <c r="D198" s="10">
        <v>43</v>
      </c>
      <c r="E198" s="10">
        <v>60</v>
      </c>
      <c r="F198" s="10">
        <v>0</v>
      </c>
      <c r="G198" s="10">
        <v>40</v>
      </c>
      <c r="H198" s="10">
        <v>17.5</v>
      </c>
      <c r="I198" s="10">
        <v>100</v>
      </c>
      <c r="J198" s="11">
        <v>15</v>
      </c>
      <c r="K198" s="11"/>
      <c r="L198" s="10">
        <f t="shared" si="80"/>
        <v>845.23</v>
      </c>
      <c r="M198" s="10">
        <f t="shared" si="81"/>
        <v>75.5</v>
      </c>
      <c r="N198" s="10">
        <v>3130.1600000000003</v>
      </c>
      <c r="O198" s="11">
        <v>313.77999999999997</v>
      </c>
      <c r="P198" s="11">
        <f t="shared" si="51"/>
        <v>0</v>
      </c>
      <c r="Q198" s="10">
        <f t="shared" si="52"/>
        <v>4364.67</v>
      </c>
    </row>
    <row r="199" spans="1:17" ht="24.95" customHeight="1">
      <c r="A199" s="16">
        <v>10</v>
      </c>
      <c r="B199" s="17" t="s">
        <v>160</v>
      </c>
      <c r="C199" s="11">
        <v>388</v>
      </c>
      <c r="D199" s="10">
        <v>20</v>
      </c>
      <c r="E199" s="10">
        <v>25</v>
      </c>
      <c r="F199" s="10">
        <v>0</v>
      </c>
      <c r="G199" s="10">
        <v>40</v>
      </c>
      <c r="H199" s="10">
        <v>8</v>
      </c>
      <c r="I199" s="10">
        <v>55</v>
      </c>
      <c r="J199" s="11">
        <v>7.81</v>
      </c>
      <c r="K199" s="11"/>
      <c r="L199" s="10">
        <f t="shared" si="80"/>
        <v>508</v>
      </c>
      <c r="M199" s="10">
        <f t="shared" si="81"/>
        <v>35.81</v>
      </c>
      <c r="N199" s="10">
        <v>1097.5999999999999</v>
      </c>
      <c r="O199" s="11">
        <v>32.940519999999999</v>
      </c>
      <c r="P199" s="11">
        <f t="shared" si="51"/>
        <v>0</v>
      </c>
      <c r="Q199" s="10">
        <f t="shared" si="52"/>
        <v>1674.35052</v>
      </c>
    </row>
    <row r="200" spans="1:17" ht="24.95" customHeight="1">
      <c r="A200" s="16">
        <v>11</v>
      </c>
      <c r="B200" s="17" t="s">
        <v>161</v>
      </c>
      <c r="C200" s="11">
        <v>286.2</v>
      </c>
      <c r="D200" s="10">
        <v>141</v>
      </c>
      <c r="E200" s="10">
        <v>0</v>
      </c>
      <c r="F200" s="10">
        <v>0</v>
      </c>
      <c r="G200" s="10">
        <v>25</v>
      </c>
      <c r="H200" s="10">
        <v>0</v>
      </c>
      <c r="I200" s="10">
        <v>107.5</v>
      </c>
      <c r="J200" s="11">
        <v>10</v>
      </c>
      <c r="K200" s="11"/>
      <c r="L200" s="10">
        <f t="shared" si="80"/>
        <v>418.7</v>
      </c>
      <c r="M200" s="10">
        <f t="shared" si="81"/>
        <v>151</v>
      </c>
      <c r="N200" s="10">
        <v>1914.7400000000002</v>
      </c>
      <c r="O200" s="11">
        <v>464</v>
      </c>
      <c r="P200" s="11">
        <f t="shared" si="51"/>
        <v>0</v>
      </c>
      <c r="Q200" s="10">
        <f t="shared" si="52"/>
        <v>2948.4400000000005</v>
      </c>
    </row>
    <row r="201" spans="1:17" ht="24.95" customHeight="1">
      <c r="A201" s="16">
        <v>12</v>
      </c>
      <c r="B201" s="17" t="s">
        <v>162</v>
      </c>
      <c r="C201" s="11">
        <v>78</v>
      </c>
      <c r="D201" s="10">
        <v>15.6</v>
      </c>
      <c r="E201" s="10">
        <v>50</v>
      </c>
      <c r="F201" s="10">
        <v>0</v>
      </c>
      <c r="G201" s="10">
        <v>0</v>
      </c>
      <c r="H201" s="10">
        <v>0</v>
      </c>
      <c r="I201" s="10">
        <v>20</v>
      </c>
      <c r="J201" s="11">
        <v>0</v>
      </c>
      <c r="K201" s="11"/>
      <c r="L201" s="10">
        <f t="shared" si="80"/>
        <v>148</v>
      </c>
      <c r="M201" s="10">
        <f t="shared" si="81"/>
        <v>15.6</v>
      </c>
      <c r="N201" s="10">
        <v>704.91</v>
      </c>
      <c r="O201" s="11">
        <v>0</v>
      </c>
      <c r="P201" s="11">
        <f t="shared" ref="P201:P263" si="82">K201</f>
        <v>0</v>
      </c>
      <c r="Q201" s="10">
        <f t="shared" ref="Q201:Q263" si="83">L201+M201+N201+O201+P201</f>
        <v>868.51</v>
      </c>
    </row>
    <row r="202" spans="1:17" ht="24.95" customHeight="1">
      <c r="A202" s="16">
        <v>13</v>
      </c>
      <c r="B202" s="17" t="s">
        <v>163</v>
      </c>
      <c r="C202" s="11">
        <v>36.200000000000003</v>
      </c>
      <c r="D202" s="10">
        <v>10</v>
      </c>
      <c r="E202" s="10">
        <v>10</v>
      </c>
      <c r="F202" s="10">
        <v>0</v>
      </c>
      <c r="G202" s="10">
        <v>0</v>
      </c>
      <c r="H202" s="10">
        <v>0</v>
      </c>
      <c r="I202" s="10">
        <v>0</v>
      </c>
      <c r="J202" s="11">
        <v>0</v>
      </c>
      <c r="K202" s="11"/>
      <c r="L202" s="10">
        <f t="shared" si="80"/>
        <v>46.2</v>
      </c>
      <c r="M202" s="10">
        <f t="shared" si="81"/>
        <v>10</v>
      </c>
      <c r="N202" s="10">
        <v>391.27</v>
      </c>
      <c r="O202" s="11">
        <v>0</v>
      </c>
      <c r="P202" s="11">
        <f t="shared" si="82"/>
        <v>0</v>
      </c>
      <c r="Q202" s="10">
        <f t="shared" si="83"/>
        <v>447.46999999999997</v>
      </c>
    </row>
    <row r="203" spans="1:17" ht="24.95" customHeight="1">
      <c r="A203" s="16">
        <v>14</v>
      </c>
      <c r="B203" s="17" t="s">
        <v>164</v>
      </c>
      <c r="C203" s="11">
        <v>69</v>
      </c>
      <c r="D203" s="10">
        <v>10.34</v>
      </c>
      <c r="E203" s="10">
        <v>10</v>
      </c>
      <c r="F203" s="10">
        <v>0</v>
      </c>
      <c r="G203" s="10">
        <v>0</v>
      </c>
      <c r="H203" s="10">
        <v>0</v>
      </c>
      <c r="I203" s="10">
        <v>20</v>
      </c>
      <c r="J203" s="11">
        <v>0</v>
      </c>
      <c r="K203" s="11"/>
      <c r="L203" s="10">
        <f t="shared" si="80"/>
        <v>99</v>
      </c>
      <c r="M203" s="10">
        <f t="shared" si="81"/>
        <v>10.34</v>
      </c>
      <c r="N203" s="10">
        <v>1144.4000000000001</v>
      </c>
      <c r="O203" s="11">
        <v>0</v>
      </c>
      <c r="P203" s="11">
        <f t="shared" si="82"/>
        <v>0</v>
      </c>
      <c r="Q203" s="10">
        <f t="shared" si="83"/>
        <v>1253.74</v>
      </c>
    </row>
    <row r="204" spans="1:17" ht="24.95" customHeight="1">
      <c r="A204" s="16">
        <v>15</v>
      </c>
      <c r="B204" s="17" t="s">
        <v>165</v>
      </c>
      <c r="C204" s="11">
        <v>54</v>
      </c>
      <c r="D204" s="10">
        <v>6</v>
      </c>
      <c r="E204" s="10">
        <v>0</v>
      </c>
      <c r="F204" s="10">
        <v>0</v>
      </c>
      <c r="G204" s="10">
        <v>0</v>
      </c>
      <c r="H204" s="10">
        <v>0</v>
      </c>
      <c r="I204" s="10">
        <v>2.5</v>
      </c>
      <c r="J204" s="11">
        <v>0</v>
      </c>
      <c r="K204" s="11"/>
      <c r="L204" s="10">
        <f t="shared" si="80"/>
        <v>56.5</v>
      </c>
      <c r="M204" s="10">
        <f t="shared" si="81"/>
        <v>6</v>
      </c>
      <c r="N204" s="10">
        <v>752.94</v>
      </c>
      <c r="O204" s="11">
        <v>0</v>
      </c>
      <c r="P204" s="11">
        <f t="shared" si="82"/>
        <v>0</v>
      </c>
      <c r="Q204" s="10">
        <f t="shared" si="83"/>
        <v>815.44</v>
      </c>
    </row>
    <row r="205" spans="1:17" ht="24.95" customHeight="1">
      <c r="A205" s="16">
        <v>16</v>
      </c>
      <c r="B205" s="17" t="s">
        <v>166</v>
      </c>
      <c r="C205" s="11">
        <v>163</v>
      </c>
      <c r="D205" s="10">
        <v>115.8</v>
      </c>
      <c r="E205" s="10">
        <v>0</v>
      </c>
      <c r="F205" s="10">
        <v>0</v>
      </c>
      <c r="G205" s="10">
        <v>15</v>
      </c>
      <c r="H205" s="10">
        <v>0</v>
      </c>
      <c r="I205" s="10">
        <v>50</v>
      </c>
      <c r="J205" s="11">
        <v>0</v>
      </c>
      <c r="K205" s="11"/>
      <c r="L205" s="10">
        <f t="shared" si="80"/>
        <v>228</v>
      </c>
      <c r="M205" s="10">
        <f t="shared" si="81"/>
        <v>115.8</v>
      </c>
      <c r="N205" s="10">
        <v>0</v>
      </c>
      <c r="O205" s="11">
        <v>0</v>
      </c>
      <c r="P205" s="11">
        <f t="shared" si="82"/>
        <v>0</v>
      </c>
      <c r="Q205" s="10">
        <f t="shared" si="83"/>
        <v>343.8</v>
      </c>
    </row>
    <row r="206" spans="1:17" s="21" customFormat="1" ht="24.95" customHeight="1">
      <c r="A206" s="18"/>
      <c r="B206" s="19" t="s">
        <v>161</v>
      </c>
      <c r="C206" s="20">
        <f>SUM(C200:C205)</f>
        <v>686.4</v>
      </c>
      <c r="D206" s="20">
        <f t="shared" ref="D206:Q206" si="84">SUM(D200:D205)</f>
        <v>298.74</v>
      </c>
      <c r="E206" s="20">
        <f t="shared" si="84"/>
        <v>70</v>
      </c>
      <c r="F206" s="20">
        <f t="shared" si="84"/>
        <v>0</v>
      </c>
      <c r="G206" s="20">
        <f t="shared" si="84"/>
        <v>40</v>
      </c>
      <c r="H206" s="20">
        <f t="shared" si="84"/>
        <v>0</v>
      </c>
      <c r="I206" s="20">
        <f t="shared" si="84"/>
        <v>200</v>
      </c>
      <c r="J206" s="20">
        <f t="shared" si="84"/>
        <v>10</v>
      </c>
      <c r="K206" s="20">
        <f t="shared" si="84"/>
        <v>0</v>
      </c>
      <c r="L206" s="20">
        <f t="shared" si="84"/>
        <v>996.40000000000009</v>
      </c>
      <c r="M206" s="20">
        <f t="shared" si="84"/>
        <v>308.74</v>
      </c>
      <c r="N206" s="20">
        <f t="shared" si="84"/>
        <v>4908.26</v>
      </c>
      <c r="O206" s="20">
        <f t="shared" si="84"/>
        <v>464</v>
      </c>
      <c r="P206" s="20">
        <f t="shared" si="84"/>
        <v>0</v>
      </c>
      <c r="Q206" s="20">
        <f t="shared" si="84"/>
        <v>6677.4000000000005</v>
      </c>
    </row>
    <row r="207" spans="1:17" ht="24.95" customHeight="1">
      <c r="A207" s="16">
        <v>17</v>
      </c>
      <c r="B207" s="17" t="s">
        <v>167</v>
      </c>
      <c r="C207" s="11">
        <v>653</v>
      </c>
      <c r="D207" s="10">
        <v>200</v>
      </c>
      <c r="E207" s="10">
        <v>130</v>
      </c>
      <c r="F207" s="10">
        <v>0</v>
      </c>
      <c r="G207" s="10">
        <v>20</v>
      </c>
      <c r="H207" s="10">
        <v>0</v>
      </c>
      <c r="I207" s="10">
        <v>80</v>
      </c>
      <c r="J207" s="11">
        <v>12.5</v>
      </c>
      <c r="K207" s="11"/>
      <c r="L207" s="10">
        <f t="shared" ref="L207:M209" si="85">C207+E207+G207+I207</f>
        <v>883</v>
      </c>
      <c r="M207" s="10">
        <f t="shared" si="85"/>
        <v>212.5</v>
      </c>
      <c r="N207" s="10">
        <v>3946.39</v>
      </c>
      <c r="O207" s="11">
        <v>5926.2551699999995</v>
      </c>
      <c r="P207" s="11">
        <f t="shared" si="82"/>
        <v>0</v>
      </c>
      <c r="Q207" s="10">
        <f t="shared" si="83"/>
        <v>10968.14517</v>
      </c>
    </row>
    <row r="208" spans="1:17" ht="24.95" customHeight="1">
      <c r="A208" s="16">
        <v>18</v>
      </c>
      <c r="B208" s="17" t="s">
        <v>168</v>
      </c>
      <c r="C208" s="11">
        <v>245.61</v>
      </c>
      <c r="D208" s="10">
        <v>53.84</v>
      </c>
      <c r="E208" s="10">
        <v>0</v>
      </c>
      <c r="F208" s="10">
        <v>0</v>
      </c>
      <c r="G208" s="10">
        <v>2.5</v>
      </c>
      <c r="H208" s="10">
        <v>0</v>
      </c>
      <c r="I208" s="10">
        <v>28.340000000000003</v>
      </c>
      <c r="J208" s="11">
        <v>14.12</v>
      </c>
      <c r="K208" s="11"/>
      <c r="L208" s="10">
        <f t="shared" si="85"/>
        <v>276.45000000000005</v>
      </c>
      <c r="M208" s="10">
        <f t="shared" si="85"/>
        <v>67.960000000000008</v>
      </c>
      <c r="N208" s="10">
        <v>849.24</v>
      </c>
      <c r="O208" s="11">
        <v>231.8</v>
      </c>
      <c r="P208" s="11">
        <f t="shared" si="82"/>
        <v>0</v>
      </c>
      <c r="Q208" s="10">
        <f t="shared" si="83"/>
        <v>1425.45</v>
      </c>
    </row>
    <row r="209" spans="1:17" ht="24.95" customHeight="1">
      <c r="A209" s="16">
        <v>19</v>
      </c>
      <c r="B209" s="17" t="s">
        <v>169</v>
      </c>
      <c r="C209" s="11">
        <v>125</v>
      </c>
      <c r="D209" s="10">
        <v>31.3</v>
      </c>
      <c r="E209" s="10">
        <v>17.350000000000001</v>
      </c>
      <c r="F209" s="10">
        <v>0</v>
      </c>
      <c r="G209" s="10">
        <v>45</v>
      </c>
      <c r="H209" s="10">
        <v>6.17</v>
      </c>
      <c r="I209" s="10">
        <v>20</v>
      </c>
      <c r="J209" s="11">
        <v>0</v>
      </c>
      <c r="K209" s="11"/>
      <c r="L209" s="10">
        <f t="shared" si="85"/>
        <v>207.35</v>
      </c>
      <c r="M209" s="10">
        <f t="shared" si="85"/>
        <v>37.47</v>
      </c>
      <c r="N209" s="10">
        <v>1047.55</v>
      </c>
      <c r="O209" s="11">
        <v>0</v>
      </c>
      <c r="P209" s="11">
        <f t="shared" si="82"/>
        <v>0</v>
      </c>
      <c r="Q209" s="10">
        <f t="shared" si="83"/>
        <v>1292.3699999999999</v>
      </c>
    </row>
    <row r="210" spans="1:17" s="21" customFormat="1" ht="24.95" customHeight="1">
      <c r="A210" s="18"/>
      <c r="B210" s="19" t="s">
        <v>168</v>
      </c>
      <c r="C210" s="20">
        <f>C208+C209</f>
        <v>370.61</v>
      </c>
      <c r="D210" s="20">
        <f t="shared" ref="D210:Q210" si="86">D208+D209</f>
        <v>85.14</v>
      </c>
      <c r="E210" s="20">
        <f t="shared" si="86"/>
        <v>17.350000000000001</v>
      </c>
      <c r="F210" s="20">
        <f t="shared" si="86"/>
        <v>0</v>
      </c>
      <c r="G210" s="20">
        <f t="shared" si="86"/>
        <v>47.5</v>
      </c>
      <c r="H210" s="20">
        <f t="shared" si="86"/>
        <v>6.17</v>
      </c>
      <c r="I210" s="20">
        <f t="shared" si="86"/>
        <v>48.34</v>
      </c>
      <c r="J210" s="20">
        <f t="shared" si="86"/>
        <v>14.12</v>
      </c>
      <c r="K210" s="20">
        <f t="shared" si="86"/>
        <v>0</v>
      </c>
      <c r="L210" s="20">
        <f t="shared" si="86"/>
        <v>483.80000000000007</v>
      </c>
      <c r="M210" s="20">
        <f t="shared" si="86"/>
        <v>105.43</v>
      </c>
      <c r="N210" s="20">
        <f t="shared" si="86"/>
        <v>1896.79</v>
      </c>
      <c r="O210" s="20">
        <f t="shared" si="86"/>
        <v>231.8</v>
      </c>
      <c r="P210" s="20">
        <f t="shared" si="86"/>
        <v>0</v>
      </c>
      <c r="Q210" s="20">
        <f t="shared" si="86"/>
        <v>2717.8199999999997</v>
      </c>
    </row>
    <row r="211" spans="1:17" ht="24.95" customHeight="1">
      <c r="A211" s="16">
        <v>20</v>
      </c>
      <c r="B211" s="17" t="s">
        <v>170</v>
      </c>
      <c r="C211" s="11">
        <v>225</v>
      </c>
      <c r="D211" s="10">
        <v>60</v>
      </c>
      <c r="E211" s="10">
        <v>0</v>
      </c>
      <c r="F211" s="10">
        <v>0</v>
      </c>
      <c r="G211" s="10">
        <v>10</v>
      </c>
      <c r="H211" s="10">
        <v>0</v>
      </c>
      <c r="I211" s="10">
        <v>25</v>
      </c>
      <c r="J211" s="11">
        <v>0</v>
      </c>
      <c r="K211" s="11"/>
      <c r="L211" s="10">
        <f t="shared" ref="L211:M213" si="87">C211+E211+G211+I211</f>
        <v>260</v>
      </c>
      <c r="M211" s="10">
        <f t="shared" si="87"/>
        <v>60</v>
      </c>
      <c r="N211" s="10">
        <v>1691.4599999999996</v>
      </c>
      <c r="O211" s="11">
        <v>170.78</v>
      </c>
      <c r="P211" s="11">
        <f t="shared" si="82"/>
        <v>0</v>
      </c>
      <c r="Q211" s="10">
        <f t="shared" si="83"/>
        <v>2182.2399999999998</v>
      </c>
    </row>
    <row r="212" spans="1:17" ht="24.95" customHeight="1">
      <c r="A212" s="16">
        <v>21</v>
      </c>
      <c r="B212" s="17" t="s">
        <v>171</v>
      </c>
      <c r="C212" s="11">
        <v>41</v>
      </c>
      <c r="D212" s="10">
        <v>15</v>
      </c>
      <c r="E212" s="10">
        <v>10</v>
      </c>
      <c r="F212" s="10">
        <v>0</v>
      </c>
      <c r="G212" s="10">
        <v>10</v>
      </c>
      <c r="H212" s="10">
        <v>0</v>
      </c>
      <c r="I212" s="10">
        <v>25</v>
      </c>
      <c r="J212" s="11">
        <v>0</v>
      </c>
      <c r="K212" s="11"/>
      <c r="L212" s="10">
        <f t="shared" si="87"/>
        <v>86</v>
      </c>
      <c r="M212" s="10">
        <f t="shared" si="87"/>
        <v>15</v>
      </c>
      <c r="N212" s="10">
        <v>1958.7400000000002</v>
      </c>
      <c r="O212" s="11">
        <v>0</v>
      </c>
      <c r="P212" s="11">
        <f t="shared" si="82"/>
        <v>0</v>
      </c>
      <c r="Q212" s="10">
        <f t="shared" si="83"/>
        <v>2059.7400000000002</v>
      </c>
    </row>
    <row r="213" spans="1:17" ht="24.95" customHeight="1">
      <c r="A213" s="16">
        <v>22</v>
      </c>
      <c r="B213" s="17" t="s">
        <v>172</v>
      </c>
      <c r="C213" s="11">
        <v>47</v>
      </c>
      <c r="D213" s="10">
        <v>11</v>
      </c>
      <c r="E213" s="10">
        <v>0</v>
      </c>
      <c r="F213" s="10">
        <v>0</v>
      </c>
      <c r="G213" s="10">
        <v>0</v>
      </c>
      <c r="H213" s="10">
        <v>0</v>
      </c>
      <c r="I213" s="10">
        <v>5</v>
      </c>
      <c r="J213" s="11">
        <v>0</v>
      </c>
      <c r="K213" s="11"/>
      <c r="L213" s="10">
        <f t="shared" si="87"/>
        <v>52</v>
      </c>
      <c r="M213" s="10">
        <f t="shared" si="87"/>
        <v>11</v>
      </c>
      <c r="N213" s="10">
        <v>0</v>
      </c>
      <c r="O213" s="11">
        <v>0</v>
      </c>
      <c r="P213" s="11">
        <f t="shared" si="82"/>
        <v>0</v>
      </c>
      <c r="Q213" s="10">
        <f t="shared" si="83"/>
        <v>63</v>
      </c>
    </row>
    <row r="214" spans="1:17" s="21" customFormat="1" ht="24.95" customHeight="1">
      <c r="A214" s="18"/>
      <c r="B214" s="19" t="s">
        <v>170</v>
      </c>
      <c r="C214" s="20">
        <f>C211+C212+C213</f>
        <v>313</v>
      </c>
      <c r="D214" s="20">
        <f t="shared" ref="D214:Q214" si="88">D211+D212+D213</f>
        <v>86</v>
      </c>
      <c r="E214" s="20">
        <f t="shared" si="88"/>
        <v>10</v>
      </c>
      <c r="F214" s="20">
        <f t="shared" si="88"/>
        <v>0</v>
      </c>
      <c r="G214" s="20">
        <f t="shared" si="88"/>
        <v>20</v>
      </c>
      <c r="H214" s="20">
        <f t="shared" si="88"/>
        <v>0</v>
      </c>
      <c r="I214" s="20">
        <f t="shared" si="88"/>
        <v>55</v>
      </c>
      <c r="J214" s="20">
        <f t="shared" si="88"/>
        <v>0</v>
      </c>
      <c r="K214" s="20">
        <f t="shared" si="88"/>
        <v>0</v>
      </c>
      <c r="L214" s="20">
        <f t="shared" si="88"/>
        <v>398</v>
      </c>
      <c r="M214" s="20">
        <f t="shared" si="88"/>
        <v>86</v>
      </c>
      <c r="N214" s="20">
        <f t="shared" si="88"/>
        <v>3650.2</v>
      </c>
      <c r="O214" s="20">
        <f t="shared" si="88"/>
        <v>170.78</v>
      </c>
      <c r="P214" s="20">
        <f t="shared" si="88"/>
        <v>0</v>
      </c>
      <c r="Q214" s="20">
        <f t="shared" si="88"/>
        <v>4304.9799999999996</v>
      </c>
    </row>
    <row r="215" spans="1:17" ht="47.25" customHeight="1">
      <c r="A215" s="16">
        <v>23</v>
      </c>
      <c r="B215" s="17" t="s">
        <v>173</v>
      </c>
      <c r="C215" s="11">
        <v>110</v>
      </c>
      <c r="D215" s="10">
        <v>307.47000000000003</v>
      </c>
      <c r="E215" s="10">
        <v>50</v>
      </c>
      <c r="F215" s="10">
        <v>0</v>
      </c>
      <c r="G215" s="10">
        <v>0</v>
      </c>
      <c r="H215" s="10">
        <v>0</v>
      </c>
      <c r="I215" s="10">
        <v>15</v>
      </c>
      <c r="J215" s="11">
        <v>6.9</v>
      </c>
      <c r="K215" s="11"/>
      <c r="L215" s="10">
        <f t="shared" ref="L215:M217" si="89">C215+E215+G215+I215</f>
        <v>175</v>
      </c>
      <c r="M215" s="10">
        <f t="shared" si="89"/>
        <v>314.37</v>
      </c>
      <c r="N215" s="10">
        <v>408.89</v>
      </c>
      <c r="O215" s="11">
        <v>0</v>
      </c>
      <c r="P215" s="11">
        <f t="shared" si="82"/>
        <v>0</v>
      </c>
      <c r="Q215" s="10">
        <f t="shared" si="83"/>
        <v>898.26</v>
      </c>
    </row>
    <row r="216" spans="1:17" ht="24.95" customHeight="1">
      <c r="A216" s="16">
        <v>24</v>
      </c>
      <c r="B216" s="17" t="s">
        <v>174</v>
      </c>
      <c r="C216" s="11">
        <v>245</v>
      </c>
      <c r="D216" s="10">
        <v>225</v>
      </c>
      <c r="E216" s="10">
        <v>0</v>
      </c>
      <c r="F216" s="10">
        <v>0</v>
      </c>
      <c r="G216" s="10">
        <v>2.84</v>
      </c>
      <c r="H216" s="10">
        <v>0</v>
      </c>
      <c r="I216" s="10">
        <v>11.92</v>
      </c>
      <c r="J216" s="11">
        <v>1.5</v>
      </c>
      <c r="K216" s="11"/>
      <c r="L216" s="10">
        <f t="shared" si="89"/>
        <v>259.76</v>
      </c>
      <c r="M216" s="10">
        <f t="shared" si="89"/>
        <v>226.5</v>
      </c>
      <c r="N216" s="10">
        <v>956.7974200000001</v>
      </c>
      <c r="O216" s="11">
        <v>600.14</v>
      </c>
      <c r="P216" s="11">
        <f t="shared" si="82"/>
        <v>0</v>
      </c>
      <c r="Q216" s="10">
        <f t="shared" si="83"/>
        <v>2043.19742</v>
      </c>
    </row>
    <row r="217" spans="1:17" ht="24.95" customHeight="1">
      <c r="A217" s="16">
        <v>25</v>
      </c>
      <c r="B217" s="17" t="s">
        <v>175</v>
      </c>
      <c r="C217" s="11">
        <v>65</v>
      </c>
      <c r="D217" s="10">
        <v>0</v>
      </c>
      <c r="E217" s="10">
        <v>12.5</v>
      </c>
      <c r="F217" s="10">
        <v>0</v>
      </c>
      <c r="G217" s="10">
        <v>0</v>
      </c>
      <c r="H217" s="10">
        <v>0</v>
      </c>
      <c r="I217" s="10">
        <v>30</v>
      </c>
      <c r="J217" s="11">
        <v>1.38</v>
      </c>
      <c r="K217" s="11"/>
      <c r="L217" s="10">
        <f t="shared" si="89"/>
        <v>107.5</v>
      </c>
      <c r="M217" s="10">
        <f t="shared" si="89"/>
        <v>1.38</v>
      </c>
      <c r="N217" s="10">
        <v>745.87999999999988</v>
      </c>
      <c r="O217" s="11">
        <v>0</v>
      </c>
      <c r="P217" s="11">
        <f t="shared" si="82"/>
        <v>0</v>
      </c>
      <c r="Q217" s="10">
        <f t="shared" si="83"/>
        <v>854.75999999999988</v>
      </c>
    </row>
    <row r="218" spans="1:17" s="21" customFormat="1" ht="24.95" customHeight="1">
      <c r="A218" s="18"/>
      <c r="B218" s="19" t="s">
        <v>174</v>
      </c>
      <c r="C218" s="20">
        <f>C216+C217</f>
        <v>310</v>
      </c>
      <c r="D218" s="20">
        <f t="shared" ref="D218:Q218" si="90">D216+D217</f>
        <v>225</v>
      </c>
      <c r="E218" s="20">
        <f t="shared" si="90"/>
        <v>12.5</v>
      </c>
      <c r="F218" s="20">
        <f t="shared" si="90"/>
        <v>0</v>
      </c>
      <c r="G218" s="20">
        <f t="shared" si="90"/>
        <v>2.84</v>
      </c>
      <c r="H218" s="20">
        <f t="shared" si="90"/>
        <v>0</v>
      </c>
      <c r="I218" s="20">
        <f t="shared" si="90"/>
        <v>41.92</v>
      </c>
      <c r="J218" s="20">
        <f t="shared" si="90"/>
        <v>2.88</v>
      </c>
      <c r="K218" s="20">
        <f t="shared" si="90"/>
        <v>0</v>
      </c>
      <c r="L218" s="20">
        <f t="shared" si="90"/>
        <v>367.26</v>
      </c>
      <c r="M218" s="20">
        <f t="shared" si="90"/>
        <v>227.88</v>
      </c>
      <c r="N218" s="20">
        <f t="shared" si="90"/>
        <v>1702.67742</v>
      </c>
      <c r="O218" s="20">
        <f t="shared" si="90"/>
        <v>600.14</v>
      </c>
      <c r="P218" s="20">
        <f t="shared" si="90"/>
        <v>0</v>
      </c>
      <c r="Q218" s="20">
        <f t="shared" si="90"/>
        <v>2897.9574199999997</v>
      </c>
    </row>
    <row r="219" spans="1:17" ht="24.95" customHeight="1">
      <c r="A219" s="16">
        <v>26</v>
      </c>
      <c r="B219" s="17" t="s">
        <v>176</v>
      </c>
      <c r="C219" s="11">
        <v>246.06</v>
      </c>
      <c r="D219" s="10">
        <f>57.8-7.8</f>
        <v>50</v>
      </c>
      <c r="E219" s="10">
        <v>50</v>
      </c>
      <c r="F219" s="10">
        <v>0</v>
      </c>
      <c r="G219" s="10">
        <v>0</v>
      </c>
      <c r="H219" s="10">
        <v>0</v>
      </c>
      <c r="I219" s="10">
        <v>71.02</v>
      </c>
      <c r="J219" s="11">
        <v>8.48</v>
      </c>
      <c r="K219" s="11"/>
      <c r="L219" s="10">
        <f t="shared" ref="L219:M221" si="91">C219+E219+G219+I219</f>
        <v>367.08</v>
      </c>
      <c r="M219" s="10">
        <f t="shared" si="91"/>
        <v>58.480000000000004</v>
      </c>
      <c r="N219" s="10">
        <v>1336.32</v>
      </c>
      <c r="O219" s="11">
        <v>601.66516999999999</v>
      </c>
      <c r="P219" s="11">
        <f t="shared" si="82"/>
        <v>0</v>
      </c>
      <c r="Q219" s="10">
        <f t="shared" si="83"/>
        <v>2363.5451699999999</v>
      </c>
    </row>
    <row r="220" spans="1:17" ht="39.75" customHeight="1">
      <c r="A220" s="16">
        <v>27</v>
      </c>
      <c r="B220" s="17" t="s">
        <v>177</v>
      </c>
      <c r="C220" s="11">
        <v>119</v>
      </c>
      <c r="D220" s="10">
        <f>59+7.8</f>
        <v>66.8</v>
      </c>
      <c r="E220" s="10">
        <v>52.65</v>
      </c>
      <c r="F220" s="10">
        <v>0</v>
      </c>
      <c r="G220" s="10">
        <v>20</v>
      </c>
      <c r="H220" s="10">
        <v>10</v>
      </c>
      <c r="I220" s="10">
        <v>30</v>
      </c>
      <c r="J220" s="11">
        <v>5.01</v>
      </c>
      <c r="K220" s="11"/>
      <c r="L220" s="10">
        <f t="shared" si="91"/>
        <v>221.65</v>
      </c>
      <c r="M220" s="10">
        <f t="shared" si="91"/>
        <v>81.81</v>
      </c>
      <c r="N220" s="10">
        <v>3031.7200000000003</v>
      </c>
      <c r="O220" s="11">
        <v>0</v>
      </c>
      <c r="P220" s="11">
        <f t="shared" si="82"/>
        <v>0</v>
      </c>
      <c r="Q220" s="10">
        <f t="shared" si="83"/>
        <v>3335.1800000000003</v>
      </c>
    </row>
    <row r="221" spans="1:17" ht="37.5" customHeight="1">
      <c r="A221" s="16">
        <v>28</v>
      </c>
      <c r="B221" s="17" t="s">
        <v>178</v>
      </c>
      <c r="C221" s="11">
        <v>45.39</v>
      </c>
      <c r="D221" s="10">
        <v>17</v>
      </c>
      <c r="E221" s="10">
        <v>57.5</v>
      </c>
      <c r="F221" s="10">
        <v>0</v>
      </c>
      <c r="G221" s="10">
        <v>0</v>
      </c>
      <c r="H221" s="10">
        <v>0</v>
      </c>
      <c r="I221" s="10">
        <v>0</v>
      </c>
      <c r="J221" s="11">
        <v>3</v>
      </c>
      <c r="K221" s="11"/>
      <c r="L221" s="10">
        <f t="shared" si="91"/>
        <v>102.89</v>
      </c>
      <c r="M221" s="10">
        <f t="shared" si="91"/>
        <v>20</v>
      </c>
      <c r="N221" s="10">
        <v>0</v>
      </c>
      <c r="O221" s="11">
        <v>0</v>
      </c>
      <c r="P221" s="11">
        <f t="shared" si="82"/>
        <v>0</v>
      </c>
      <c r="Q221" s="10">
        <f t="shared" si="83"/>
        <v>122.89</v>
      </c>
    </row>
    <row r="222" spans="1:17" s="21" customFormat="1" ht="24.95" customHeight="1">
      <c r="A222" s="18"/>
      <c r="B222" s="19" t="s">
        <v>176</v>
      </c>
      <c r="C222" s="20">
        <f>C219+C220+C221</f>
        <v>410.45</v>
      </c>
      <c r="D222" s="20">
        <f t="shared" ref="D222:Q222" si="92">D219+D220+D221</f>
        <v>133.80000000000001</v>
      </c>
      <c r="E222" s="20">
        <f t="shared" si="92"/>
        <v>160.15</v>
      </c>
      <c r="F222" s="20">
        <f t="shared" si="92"/>
        <v>0</v>
      </c>
      <c r="G222" s="20">
        <f t="shared" si="92"/>
        <v>20</v>
      </c>
      <c r="H222" s="20">
        <f t="shared" si="92"/>
        <v>10</v>
      </c>
      <c r="I222" s="20">
        <f t="shared" si="92"/>
        <v>101.02</v>
      </c>
      <c r="J222" s="20">
        <f t="shared" si="92"/>
        <v>16.490000000000002</v>
      </c>
      <c r="K222" s="20">
        <f t="shared" si="92"/>
        <v>0</v>
      </c>
      <c r="L222" s="20">
        <f t="shared" si="92"/>
        <v>691.62</v>
      </c>
      <c r="M222" s="20">
        <f t="shared" si="92"/>
        <v>160.29000000000002</v>
      </c>
      <c r="N222" s="20">
        <f t="shared" si="92"/>
        <v>4368.04</v>
      </c>
      <c r="O222" s="20">
        <f t="shared" si="92"/>
        <v>601.66516999999999</v>
      </c>
      <c r="P222" s="20">
        <f t="shared" si="92"/>
        <v>0</v>
      </c>
      <c r="Q222" s="20">
        <f t="shared" si="92"/>
        <v>5821.61517</v>
      </c>
    </row>
    <row r="223" spans="1:17" ht="24.95" customHeight="1">
      <c r="A223" s="16">
        <v>29</v>
      </c>
      <c r="B223" s="17" t="s">
        <v>179</v>
      </c>
      <c r="C223" s="11">
        <v>520</v>
      </c>
      <c r="D223" s="10">
        <v>213</v>
      </c>
      <c r="E223" s="10">
        <v>0</v>
      </c>
      <c r="F223" s="10">
        <v>0</v>
      </c>
      <c r="G223" s="10">
        <v>30</v>
      </c>
      <c r="H223" s="10">
        <v>6</v>
      </c>
      <c r="I223" s="10">
        <v>120</v>
      </c>
      <c r="J223" s="11">
        <v>14.379999999999999</v>
      </c>
      <c r="K223" s="11"/>
      <c r="L223" s="10">
        <f>C223+E223+G223+I223</f>
        <v>670</v>
      </c>
      <c r="M223" s="10">
        <f>D223+F223+H223+J223</f>
        <v>233.38</v>
      </c>
      <c r="N223" s="10">
        <v>1447.3500000000001</v>
      </c>
      <c r="O223" s="11">
        <v>47.57</v>
      </c>
      <c r="P223" s="11">
        <f t="shared" si="82"/>
        <v>0</v>
      </c>
      <c r="Q223" s="10">
        <f t="shared" si="83"/>
        <v>2398.3000000000002</v>
      </c>
    </row>
    <row r="224" spans="1:17" ht="24.95" customHeight="1">
      <c r="A224" s="16">
        <v>30</v>
      </c>
      <c r="B224" s="17" t="s">
        <v>180</v>
      </c>
      <c r="C224" s="11">
        <v>2176.11</v>
      </c>
      <c r="D224" s="10">
        <v>1044.8399999999999</v>
      </c>
      <c r="E224" s="10">
        <v>700</v>
      </c>
      <c r="F224" s="10">
        <v>40</v>
      </c>
      <c r="G224" s="10">
        <v>0</v>
      </c>
      <c r="H224" s="10">
        <v>0</v>
      </c>
      <c r="I224" s="10">
        <v>250</v>
      </c>
      <c r="J224" s="11">
        <v>0</v>
      </c>
      <c r="K224" s="11"/>
      <c r="L224" s="10">
        <f>C224+E224+G224+I224</f>
        <v>3126.11</v>
      </c>
      <c r="M224" s="10">
        <f>D224+F224+H224+J224</f>
        <v>1084.8399999999999</v>
      </c>
      <c r="N224" s="10">
        <v>0</v>
      </c>
      <c r="O224" s="11">
        <v>0</v>
      </c>
      <c r="P224" s="11">
        <f t="shared" si="82"/>
        <v>0</v>
      </c>
      <c r="Q224" s="10">
        <f t="shared" si="83"/>
        <v>4210.95</v>
      </c>
    </row>
    <row r="225" spans="1:17" s="30" customFormat="1" ht="24.95" customHeight="1">
      <c r="A225" s="26" t="s">
        <v>181</v>
      </c>
      <c r="B225" s="27" t="s">
        <v>182</v>
      </c>
      <c r="C225" s="29">
        <f>C224+C223+C222+C218+C215+C214+C210+C207+C206+C199+C198+C197+C196+C193+C192+C188</f>
        <v>9403</v>
      </c>
      <c r="D225" s="29">
        <f t="shared" ref="D225:Q225" si="93">D224+D223+D222+D218+D215+D214+D210+D207+D206+D199+D198+D197+D196+D193+D192+D188</f>
        <v>3186</v>
      </c>
      <c r="E225" s="29">
        <f t="shared" si="93"/>
        <v>4383</v>
      </c>
      <c r="F225" s="29">
        <f t="shared" si="93"/>
        <v>441</v>
      </c>
      <c r="G225" s="29">
        <f t="shared" si="93"/>
        <v>620</v>
      </c>
      <c r="H225" s="29">
        <f t="shared" si="93"/>
        <v>170</v>
      </c>
      <c r="I225" s="29">
        <f t="shared" si="93"/>
        <v>1467.9999999999998</v>
      </c>
      <c r="J225" s="29">
        <f t="shared" si="93"/>
        <v>138</v>
      </c>
      <c r="K225" s="29">
        <f t="shared" si="93"/>
        <v>0</v>
      </c>
      <c r="L225" s="29">
        <f t="shared" si="93"/>
        <v>15874.000000000002</v>
      </c>
      <c r="M225" s="29">
        <f t="shared" si="93"/>
        <v>3934.9999999999995</v>
      </c>
      <c r="N225" s="29">
        <f t="shared" si="93"/>
        <v>52603.847419999998</v>
      </c>
      <c r="O225" s="29">
        <f t="shared" si="93"/>
        <v>21098.05156</v>
      </c>
      <c r="P225" s="29">
        <f t="shared" si="93"/>
        <v>0</v>
      </c>
      <c r="Q225" s="29">
        <f t="shared" si="93"/>
        <v>93510.898979999998</v>
      </c>
    </row>
    <row r="226" spans="1:17" ht="24.95" customHeight="1">
      <c r="A226" s="16">
        <v>1</v>
      </c>
      <c r="B226" s="17" t="s">
        <v>183</v>
      </c>
      <c r="C226" s="11">
        <v>1233</v>
      </c>
      <c r="D226" s="10">
        <v>553.5</v>
      </c>
      <c r="E226" s="10">
        <v>0</v>
      </c>
      <c r="F226" s="10">
        <v>0</v>
      </c>
      <c r="G226" s="10">
        <v>155</v>
      </c>
      <c r="H226" s="10">
        <v>9.5</v>
      </c>
      <c r="I226" s="10">
        <v>277</v>
      </c>
      <c r="J226" s="11">
        <v>22</v>
      </c>
      <c r="K226" s="11"/>
      <c r="L226" s="10">
        <f>C226+E226+G226+I226</f>
        <v>1665</v>
      </c>
      <c r="M226" s="10">
        <f>D226+F226+H226+J226</f>
        <v>585</v>
      </c>
      <c r="N226" s="10">
        <v>3104</v>
      </c>
      <c r="O226" s="11">
        <v>3060</v>
      </c>
      <c r="P226" s="11">
        <f t="shared" si="82"/>
        <v>0</v>
      </c>
      <c r="Q226" s="10">
        <f t="shared" si="83"/>
        <v>8414</v>
      </c>
    </row>
    <row r="227" spans="1:17" ht="24.95" customHeight="1">
      <c r="A227" s="16">
        <v>2</v>
      </c>
      <c r="B227" s="17" t="s">
        <v>184</v>
      </c>
      <c r="C227" s="11">
        <v>200</v>
      </c>
      <c r="D227" s="10">
        <v>0</v>
      </c>
      <c r="E227" s="10">
        <v>0</v>
      </c>
      <c r="F227" s="10">
        <v>0</v>
      </c>
      <c r="G227" s="10">
        <v>0</v>
      </c>
      <c r="H227" s="10">
        <v>0</v>
      </c>
      <c r="I227" s="10">
        <v>0</v>
      </c>
      <c r="J227" s="11">
        <v>0</v>
      </c>
      <c r="K227" s="11"/>
      <c r="L227" s="10">
        <f>C227+E227+G227+I227</f>
        <v>200</v>
      </c>
      <c r="M227" s="10">
        <f>D227+F227+H227+J227</f>
        <v>0</v>
      </c>
      <c r="N227" s="10">
        <v>0</v>
      </c>
      <c r="O227" s="11">
        <v>0</v>
      </c>
      <c r="P227" s="11">
        <f t="shared" si="82"/>
        <v>0</v>
      </c>
      <c r="Q227" s="10">
        <f t="shared" si="83"/>
        <v>200</v>
      </c>
    </row>
    <row r="228" spans="1:17" s="21" customFormat="1" ht="24.95" customHeight="1">
      <c r="A228" s="18"/>
      <c r="B228" s="19" t="s">
        <v>183</v>
      </c>
      <c r="C228" s="20">
        <f>+C227+C226</f>
        <v>1433</v>
      </c>
      <c r="D228" s="20">
        <f t="shared" ref="D228:Q228" si="94">+D227+D226</f>
        <v>553.5</v>
      </c>
      <c r="E228" s="20">
        <f t="shared" si="94"/>
        <v>0</v>
      </c>
      <c r="F228" s="20">
        <f t="shared" si="94"/>
        <v>0</v>
      </c>
      <c r="G228" s="20">
        <f t="shared" si="94"/>
        <v>155</v>
      </c>
      <c r="H228" s="20">
        <f t="shared" si="94"/>
        <v>9.5</v>
      </c>
      <c r="I228" s="20">
        <f t="shared" si="94"/>
        <v>277</v>
      </c>
      <c r="J228" s="20">
        <f t="shared" si="94"/>
        <v>22</v>
      </c>
      <c r="K228" s="20">
        <f t="shared" si="94"/>
        <v>0</v>
      </c>
      <c r="L228" s="20">
        <f t="shared" si="94"/>
        <v>1865</v>
      </c>
      <c r="M228" s="20">
        <f t="shared" si="94"/>
        <v>585</v>
      </c>
      <c r="N228" s="20">
        <f t="shared" si="94"/>
        <v>3104</v>
      </c>
      <c r="O228" s="20">
        <f t="shared" si="94"/>
        <v>3060</v>
      </c>
      <c r="P228" s="20">
        <f t="shared" si="94"/>
        <v>0</v>
      </c>
      <c r="Q228" s="20">
        <f t="shared" si="94"/>
        <v>8614</v>
      </c>
    </row>
    <row r="229" spans="1:17" ht="24.95" customHeight="1">
      <c r="A229" s="16">
        <v>3</v>
      </c>
      <c r="B229" s="17" t="s">
        <v>185</v>
      </c>
      <c r="C229" s="11">
        <v>692.5</v>
      </c>
      <c r="D229" s="10">
        <v>328</v>
      </c>
      <c r="E229" s="10">
        <v>190</v>
      </c>
      <c r="F229" s="10">
        <v>33</v>
      </c>
      <c r="G229" s="10">
        <v>99</v>
      </c>
      <c r="H229" s="10">
        <v>21</v>
      </c>
      <c r="I229" s="10">
        <v>144.5</v>
      </c>
      <c r="J229" s="11">
        <v>23</v>
      </c>
      <c r="K229" s="11"/>
      <c r="L229" s="10">
        <f t="shared" ref="L229:M235" si="95">C229+E229+G229+I229</f>
        <v>1126</v>
      </c>
      <c r="M229" s="10">
        <f t="shared" si="95"/>
        <v>405</v>
      </c>
      <c r="N229" s="10">
        <v>3849.88</v>
      </c>
      <c r="O229" s="11">
        <v>10069.299999999999</v>
      </c>
      <c r="P229" s="11">
        <f t="shared" si="82"/>
        <v>0</v>
      </c>
      <c r="Q229" s="10">
        <f t="shared" si="83"/>
        <v>15450.18</v>
      </c>
    </row>
    <row r="230" spans="1:17" ht="24.95" customHeight="1">
      <c r="A230" s="16">
        <v>4</v>
      </c>
      <c r="B230" s="17" t="s">
        <v>186</v>
      </c>
      <c r="C230" s="11">
        <v>1176.5</v>
      </c>
      <c r="D230" s="10">
        <v>400</v>
      </c>
      <c r="E230" s="10">
        <v>155</v>
      </c>
      <c r="F230" s="10">
        <v>42</v>
      </c>
      <c r="G230" s="10">
        <v>57.5</v>
      </c>
      <c r="H230" s="10">
        <v>16</v>
      </c>
      <c r="I230" s="10">
        <v>178</v>
      </c>
      <c r="J230" s="11">
        <v>25</v>
      </c>
      <c r="K230" s="11"/>
      <c r="L230" s="10">
        <f t="shared" si="95"/>
        <v>1567</v>
      </c>
      <c r="M230" s="10">
        <f t="shared" si="95"/>
        <v>483</v>
      </c>
      <c r="N230" s="10">
        <v>3222.7700000000004</v>
      </c>
      <c r="O230" s="11">
        <v>834.4</v>
      </c>
      <c r="P230" s="11">
        <f t="shared" si="82"/>
        <v>0</v>
      </c>
      <c r="Q230" s="10">
        <f t="shared" si="83"/>
        <v>6107.17</v>
      </c>
    </row>
    <row r="231" spans="1:17" ht="24.95" customHeight="1">
      <c r="A231" s="16">
        <v>5</v>
      </c>
      <c r="B231" s="17" t="s">
        <v>187</v>
      </c>
      <c r="C231" s="11">
        <v>2454</v>
      </c>
      <c r="D231" s="10">
        <v>206</v>
      </c>
      <c r="E231" s="10">
        <v>60</v>
      </c>
      <c r="F231" s="10">
        <v>0</v>
      </c>
      <c r="G231" s="10">
        <v>60</v>
      </c>
      <c r="H231" s="10">
        <v>0</v>
      </c>
      <c r="I231" s="10">
        <v>120</v>
      </c>
      <c r="J231" s="11">
        <v>0</v>
      </c>
      <c r="K231" s="11"/>
      <c r="L231" s="10">
        <f t="shared" si="95"/>
        <v>2694</v>
      </c>
      <c r="M231" s="10">
        <f t="shared" si="95"/>
        <v>206</v>
      </c>
      <c r="N231" s="10">
        <v>3832.86</v>
      </c>
      <c r="O231" s="11">
        <v>4754.2400000000007</v>
      </c>
      <c r="P231" s="11">
        <f t="shared" si="82"/>
        <v>0</v>
      </c>
      <c r="Q231" s="10">
        <f t="shared" si="83"/>
        <v>11487.100000000002</v>
      </c>
    </row>
    <row r="232" spans="1:17" ht="24.95" customHeight="1">
      <c r="A232" s="16">
        <v>6</v>
      </c>
      <c r="B232" s="17" t="s">
        <v>188</v>
      </c>
      <c r="C232" s="11">
        <v>1155</v>
      </c>
      <c r="D232" s="10">
        <v>440</v>
      </c>
      <c r="E232" s="10">
        <v>80</v>
      </c>
      <c r="F232" s="10">
        <v>60</v>
      </c>
      <c r="G232" s="10">
        <v>47</v>
      </c>
      <c r="H232" s="10">
        <v>28</v>
      </c>
      <c r="I232" s="10">
        <v>100</v>
      </c>
      <c r="J232" s="11">
        <v>55</v>
      </c>
      <c r="K232" s="11"/>
      <c r="L232" s="10">
        <f t="shared" si="95"/>
        <v>1382</v>
      </c>
      <c r="M232" s="10">
        <f t="shared" si="95"/>
        <v>583</v>
      </c>
      <c r="N232" s="10">
        <v>3953.31</v>
      </c>
      <c r="O232" s="11">
        <v>296.05581000000001</v>
      </c>
      <c r="P232" s="11">
        <f t="shared" si="82"/>
        <v>0</v>
      </c>
      <c r="Q232" s="10">
        <f t="shared" si="83"/>
        <v>6214.3658099999993</v>
      </c>
    </row>
    <row r="233" spans="1:17" ht="24.95" customHeight="1">
      <c r="A233" s="16">
        <v>7</v>
      </c>
      <c r="B233" s="17" t="s">
        <v>189</v>
      </c>
      <c r="C233" s="11">
        <v>2106</v>
      </c>
      <c r="D233" s="10">
        <v>434</v>
      </c>
      <c r="E233" s="10">
        <v>0</v>
      </c>
      <c r="F233" s="10">
        <v>0</v>
      </c>
      <c r="G233" s="10">
        <v>110</v>
      </c>
      <c r="H233" s="10">
        <v>10</v>
      </c>
      <c r="I233" s="10">
        <v>200</v>
      </c>
      <c r="J233" s="11">
        <v>40</v>
      </c>
      <c r="K233" s="11"/>
      <c r="L233" s="10">
        <f t="shared" si="95"/>
        <v>2416</v>
      </c>
      <c r="M233" s="10">
        <f t="shared" si="95"/>
        <v>484</v>
      </c>
      <c r="N233" s="10">
        <v>8334.23</v>
      </c>
      <c r="O233" s="11">
        <v>9890</v>
      </c>
      <c r="P233" s="11">
        <f t="shared" si="82"/>
        <v>0</v>
      </c>
      <c r="Q233" s="10">
        <f t="shared" si="83"/>
        <v>21124.23</v>
      </c>
    </row>
    <row r="234" spans="1:17" ht="24.95" customHeight="1">
      <c r="A234" s="16">
        <v>8</v>
      </c>
      <c r="B234" s="17" t="s">
        <v>190</v>
      </c>
      <c r="C234" s="11">
        <v>140</v>
      </c>
      <c r="D234" s="10">
        <v>0</v>
      </c>
      <c r="E234" s="10">
        <v>0</v>
      </c>
      <c r="F234" s="10">
        <v>0</v>
      </c>
      <c r="G234" s="10">
        <v>0</v>
      </c>
      <c r="H234" s="10">
        <v>0</v>
      </c>
      <c r="I234" s="10">
        <v>0</v>
      </c>
      <c r="J234" s="11">
        <v>0</v>
      </c>
      <c r="K234" s="11"/>
      <c r="L234" s="10">
        <f t="shared" si="95"/>
        <v>140</v>
      </c>
      <c r="M234" s="10">
        <f t="shared" si="95"/>
        <v>0</v>
      </c>
      <c r="N234" s="10">
        <v>0</v>
      </c>
      <c r="O234" s="11">
        <v>0</v>
      </c>
      <c r="P234" s="11">
        <f t="shared" si="82"/>
        <v>0</v>
      </c>
      <c r="Q234" s="10">
        <f t="shared" si="83"/>
        <v>140</v>
      </c>
    </row>
    <row r="235" spans="1:17" ht="24.95" customHeight="1">
      <c r="A235" s="16">
        <v>9</v>
      </c>
      <c r="B235" s="17" t="s">
        <v>191</v>
      </c>
      <c r="C235" s="11">
        <v>230</v>
      </c>
      <c r="D235" s="10">
        <v>80</v>
      </c>
      <c r="E235" s="10">
        <v>0</v>
      </c>
      <c r="F235" s="10">
        <v>0</v>
      </c>
      <c r="G235" s="10">
        <v>0</v>
      </c>
      <c r="H235" s="10">
        <v>0</v>
      </c>
      <c r="I235" s="10">
        <v>0</v>
      </c>
      <c r="J235" s="11">
        <v>0</v>
      </c>
      <c r="K235" s="11"/>
      <c r="L235" s="10">
        <f t="shared" si="95"/>
        <v>230</v>
      </c>
      <c r="M235" s="10">
        <f t="shared" si="95"/>
        <v>80</v>
      </c>
      <c r="N235" s="10">
        <v>0</v>
      </c>
      <c r="O235" s="11">
        <v>0</v>
      </c>
      <c r="P235" s="11">
        <f t="shared" si="82"/>
        <v>0</v>
      </c>
      <c r="Q235" s="10">
        <f t="shared" si="83"/>
        <v>310</v>
      </c>
    </row>
    <row r="236" spans="1:17" s="21" customFormat="1" ht="24.95" customHeight="1">
      <c r="A236" s="18"/>
      <c r="B236" s="19" t="s">
        <v>189</v>
      </c>
      <c r="C236" s="20">
        <f>+C235+C234+C233</f>
        <v>2476</v>
      </c>
      <c r="D236" s="20">
        <f t="shared" ref="D236:Q236" si="96">+D235+D234+D233</f>
        <v>514</v>
      </c>
      <c r="E236" s="20">
        <f t="shared" si="96"/>
        <v>0</v>
      </c>
      <c r="F236" s="20">
        <f t="shared" si="96"/>
        <v>0</v>
      </c>
      <c r="G236" s="20">
        <f t="shared" si="96"/>
        <v>110</v>
      </c>
      <c r="H236" s="20">
        <f t="shared" si="96"/>
        <v>10</v>
      </c>
      <c r="I236" s="20">
        <f t="shared" si="96"/>
        <v>200</v>
      </c>
      <c r="J236" s="20">
        <f t="shared" si="96"/>
        <v>40</v>
      </c>
      <c r="K236" s="20">
        <f t="shared" si="96"/>
        <v>0</v>
      </c>
      <c r="L236" s="20">
        <f t="shared" si="96"/>
        <v>2786</v>
      </c>
      <c r="M236" s="20">
        <f t="shared" si="96"/>
        <v>564</v>
      </c>
      <c r="N236" s="20">
        <f t="shared" si="96"/>
        <v>8334.23</v>
      </c>
      <c r="O236" s="20">
        <f t="shared" si="96"/>
        <v>9890</v>
      </c>
      <c r="P236" s="20">
        <f t="shared" si="96"/>
        <v>0</v>
      </c>
      <c r="Q236" s="20">
        <f t="shared" si="96"/>
        <v>21574.23</v>
      </c>
    </row>
    <row r="237" spans="1:17" ht="24.95" customHeight="1">
      <c r="A237" s="16">
        <v>10</v>
      </c>
      <c r="B237" s="17" t="s">
        <v>192</v>
      </c>
      <c r="C237" s="11">
        <v>709.5</v>
      </c>
      <c r="D237" s="10">
        <v>450</v>
      </c>
      <c r="E237" s="10">
        <v>155</v>
      </c>
      <c r="F237" s="10">
        <v>8</v>
      </c>
      <c r="G237" s="10">
        <v>68.5</v>
      </c>
      <c r="H237" s="10">
        <v>8</v>
      </c>
      <c r="I237" s="10">
        <v>118</v>
      </c>
      <c r="J237" s="11">
        <v>8</v>
      </c>
      <c r="K237" s="11"/>
      <c r="L237" s="10">
        <f t="shared" ref="L237:M239" si="97">C237+E237+G237+I237</f>
        <v>1051</v>
      </c>
      <c r="M237" s="10">
        <f t="shared" si="97"/>
        <v>474</v>
      </c>
      <c r="N237" s="10">
        <v>1912.2869800000001</v>
      </c>
      <c r="O237" s="11">
        <v>367.50544000000002</v>
      </c>
      <c r="P237" s="11">
        <f t="shared" si="82"/>
        <v>0</v>
      </c>
      <c r="Q237" s="10">
        <f t="shared" si="83"/>
        <v>3804.7924199999998</v>
      </c>
    </row>
    <row r="238" spans="1:17" ht="24.95" customHeight="1">
      <c r="A238" s="16">
        <v>11</v>
      </c>
      <c r="B238" s="17" t="s">
        <v>193</v>
      </c>
      <c r="C238" s="11">
        <v>350</v>
      </c>
      <c r="D238" s="10">
        <v>0</v>
      </c>
      <c r="E238" s="10">
        <v>0</v>
      </c>
      <c r="F238" s="10">
        <v>0</v>
      </c>
      <c r="G238" s="10">
        <v>0</v>
      </c>
      <c r="H238" s="10">
        <v>0</v>
      </c>
      <c r="I238" s="10">
        <v>0</v>
      </c>
      <c r="J238" s="11">
        <v>0</v>
      </c>
      <c r="K238" s="11"/>
      <c r="L238" s="10">
        <f t="shared" si="97"/>
        <v>350</v>
      </c>
      <c r="M238" s="10">
        <f t="shared" si="97"/>
        <v>0</v>
      </c>
      <c r="N238" s="10">
        <v>0</v>
      </c>
      <c r="O238" s="11">
        <v>0</v>
      </c>
      <c r="P238" s="11">
        <f t="shared" si="82"/>
        <v>0</v>
      </c>
      <c r="Q238" s="10">
        <f t="shared" si="83"/>
        <v>350</v>
      </c>
    </row>
    <row r="239" spans="1:17" ht="24.95" customHeight="1">
      <c r="A239" s="16">
        <v>12</v>
      </c>
      <c r="B239" s="17" t="s">
        <v>194</v>
      </c>
      <c r="C239" s="11">
        <v>371</v>
      </c>
      <c r="D239" s="10">
        <v>129</v>
      </c>
      <c r="E239" s="10">
        <v>0</v>
      </c>
      <c r="F239" s="10">
        <v>0</v>
      </c>
      <c r="G239" s="10">
        <v>0</v>
      </c>
      <c r="H239" s="10">
        <v>0</v>
      </c>
      <c r="I239" s="10">
        <v>0</v>
      </c>
      <c r="J239" s="11">
        <v>0</v>
      </c>
      <c r="K239" s="11"/>
      <c r="L239" s="10">
        <f t="shared" si="97"/>
        <v>371</v>
      </c>
      <c r="M239" s="10">
        <f t="shared" si="97"/>
        <v>129</v>
      </c>
      <c r="N239" s="10">
        <v>0</v>
      </c>
      <c r="O239" s="11">
        <v>0</v>
      </c>
      <c r="P239" s="11">
        <f t="shared" si="82"/>
        <v>0</v>
      </c>
      <c r="Q239" s="10">
        <f t="shared" si="83"/>
        <v>500</v>
      </c>
    </row>
    <row r="240" spans="1:17" s="21" customFormat="1" ht="24.95" customHeight="1">
      <c r="A240" s="18"/>
      <c r="B240" s="19" t="s">
        <v>192</v>
      </c>
      <c r="C240" s="20">
        <f>+C239+C238+C237</f>
        <v>1430.5</v>
      </c>
      <c r="D240" s="20">
        <f t="shared" ref="D240:Q240" si="98">+D239+D238+D237</f>
        <v>579</v>
      </c>
      <c r="E240" s="20">
        <f t="shared" si="98"/>
        <v>155</v>
      </c>
      <c r="F240" s="20">
        <f t="shared" si="98"/>
        <v>8</v>
      </c>
      <c r="G240" s="20">
        <f t="shared" si="98"/>
        <v>68.5</v>
      </c>
      <c r="H240" s="20">
        <f t="shared" si="98"/>
        <v>8</v>
      </c>
      <c r="I240" s="20">
        <f t="shared" si="98"/>
        <v>118</v>
      </c>
      <c r="J240" s="20">
        <f t="shared" si="98"/>
        <v>8</v>
      </c>
      <c r="K240" s="20">
        <f t="shared" si="98"/>
        <v>0</v>
      </c>
      <c r="L240" s="20">
        <f t="shared" si="98"/>
        <v>1772</v>
      </c>
      <c r="M240" s="20">
        <f t="shared" si="98"/>
        <v>603</v>
      </c>
      <c r="N240" s="20">
        <f t="shared" si="98"/>
        <v>1912.2869800000001</v>
      </c>
      <c r="O240" s="20">
        <f t="shared" si="98"/>
        <v>367.50544000000002</v>
      </c>
      <c r="P240" s="20">
        <f t="shared" si="98"/>
        <v>0</v>
      </c>
      <c r="Q240" s="20">
        <f t="shared" si="98"/>
        <v>4654.7924199999998</v>
      </c>
    </row>
    <row r="241" spans="1:17" ht="24.95" customHeight="1">
      <c r="A241" s="16">
        <v>13</v>
      </c>
      <c r="B241" s="17" t="s">
        <v>195</v>
      </c>
      <c r="C241" s="11">
        <v>388.5</v>
      </c>
      <c r="D241" s="10">
        <v>83.5</v>
      </c>
      <c r="E241" s="10">
        <v>120</v>
      </c>
      <c r="F241" s="10">
        <v>40</v>
      </c>
      <c r="G241" s="10">
        <v>38</v>
      </c>
      <c r="H241" s="10">
        <v>7.5</v>
      </c>
      <c r="I241" s="10">
        <v>82.5</v>
      </c>
      <c r="J241" s="11">
        <v>0</v>
      </c>
      <c r="K241" s="11"/>
      <c r="L241" s="10">
        <f>C241+E241+G241+I241</f>
        <v>629</v>
      </c>
      <c r="M241" s="10">
        <f>D241+F241+H241+J241</f>
        <v>131</v>
      </c>
      <c r="N241" s="10">
        <v>813.63951999999995</v>
      </c>
      <c r="O241" s="11">
        <v>92.252020000000016</v>
      </c>
      <c r="P241" s="11">
        <f t="shared" si="82"/>
        <v>0</v>
      </c>
      <c r="Q241" s="10">
        <f t="shared" si="83"/>
        <v>1665.8915400000001</v>
      </c>
    </row>
    <row r="242" spans="1:17" s="30" customFormat="1" ht="24.95" customHeight="1">
      <c r="A242" s="26" t="s">
        <v>196</v>
      </c>
      <c r="B242" s="27" t="s">
        <v>197</v>
      </c>
      <c r="C242" s="29">
        <f>+C241+C240+C236+C232+C231+C230+C229+C228</f>
        <v>11206</v>
      </c>
      <c r="D242" s="29">
        <f t="shared" ref="D242:Q242" si="99">+D241+D240+D236+D232+D231+D230+D229+D228</f>
        <v>3104</v>
      </c>
      <c r="E242" s="29">
        <f t="shared" si="99"/>
        <v>760</v>
      </c>
      <c r="F242" s="29">
        <f t="shared" si="99"/>
        <v>183</v>
      </c>
      <c r="G242" s="29">
        <f t="shared" si="99"/>
        <v>635</v>
      </c>
      <c r="H242" s="29">
        <f t="shared" si="99"/>
        <v>100</v>
      </c>
      <c r="I242" s="29">
        <f t="shared" si="99"/>
        <v>1220</v>
      </c>
      <c r="J242" s="29">
        <f t="shared" si="99"/>
        <v>173</v>
      </c>
      <c r="K242" s="29">
        <f t="shared" si="99"/>
        <v>0</v>
      </c>
      <c r="L242" s="29">
        <f t="shared" si="99"/>
        <v>13821</v>
      </c>
      <c r="M242" s="29">
        <f t="shared" si="99"/>
        <v>3560</v>
      </c>
      <c r="N242" s="29">
        <f t="shared" si="99"/>
        <v>29022.976500000001</v>
      </c>
      <c r="O242" s="29">
        <f t="shared" si="99"/>
        <v>29363.753270000001</v>
      </c>
      <c r="P242" s="29">
        <f t="shared" si="99"/>
        <v>0</v>
      </c>
      <c r="Q242" s="29">
        <f t="shared" si="99"/>
        <v>75767.729770000005</v>
      </c>
    </row>
    <row r="243" spans="1:17" ht="24.95" customHeight="1">
      <c r="A243" s="16">
        <v>1</v>
      </c>
      <c r="B243" s="17" t="s">
        <v>198</v>
      </c>
      <c r="C243" s="11">
        <v>610.5</v>
      </c>
      <c r="D243" s="10">
        <v>315.2</v>
      </c>
      <c r="E243" s="10">
        <v>0</v>
      </c>
      <c r="F243" s="10">
        <v>0</v>
      </c>
      <c r="G243" s="10">
        <v>0</v>
      </c>
      <c r="H243" s="10">
        <v>0</v>
      </c>
      <c r="I243" s="10">
        <v>102.86</v>
      </c>
      <c r="J243" s="11">
        <v>0</v>
      </c>
      <c r="K243" s="11"/>
      <c r="L243" s="10">
        <f t="shared" ref="L243:M249" si="100">C243+E243+G243+I243</f>
        <v>713.36</v>
      </c>
      <c r="M243" s="10">
        <f t="shared" si="100"/>
        <v>315.2</v>
      </c>
      <c r="N243" s="10">
        <v>3203.0186699999999</v>
      </c>
      <c r="O243" s="11">
        <v>3962.7995500000002</v>
      </c>
      <c r="P243" s="11">
        <f t="shared" si="82"/>
        <v>0</v>
      </c>
      <c r="Q243" s="10">
        <f t="shared" si="83"/>
        <v>8194.3782200000005</v>
      </c>
    </row>
    <row r="244" spans="1:17" ht="24.95" customHeight="1">
      <c r="A244" s="16">
        <v>2</v>
      </c>
      <c r="B244" s="17" t="s">
        <v>199</v>
      </c>
      <c r="C244" s="11">
        <v>220.75</v>
      </c>
      <c r="D244" s="10">
        <v>75.42</v>
      </c>
      <c r="E244" s="10">
        <v>46.92</v>
      </c>
      <c r="F244" s="10">
        <v>9.35</v>
      </c>
      <c r="G244" s="10">
        <v>0</v>
      </c>
      <c r="H244" s="10">
        <v>0</v>
      </c>
      <c r="I244" s="10">
        <v>25</v>
      </c>
      <c r="J244" s="11">
        <v>7</v>
      </c>
      <c r="K244" s="11"/>
      <c r="L244" s="10">
        <f t="shared" si="100"/>
        <v>292.67</v>
      </c>
      <c r="M244" s="10">
        <f t="shared" si="100"/>
        <v>91.77</v>
      </c>
      <c r="N244" s="10">
        <v>1467.78</v>
      </c>
      <c r="O244" s="11">
        <v>0</v>
      </c>
      <c r="P244" s="11">
        <f t="shared" si="82"/>
        <v>0</v>
      </c>
      <c r="Q244" s="10">
        <f t="shared" si="83"/>
        <v>1852.22</v>
      </c>
    </row>
    <row r="245" spans="1:17" ht="24.95" customHeight="1">
      <c r="A245" s="16">
        <v>3</v>
      </c>
      <c r="B245" s="17" t="s">
        <v>200</v>
      </c>
      <c r="C245" s="11">
        <v>86.76</v>
      </c>
      <c r="D245" s="10">
        <v>37.71</v>
      </c>
      <c r="E245" s="10">
        <v>39.93</v>
      </c>
      <c r="F245" s="10">
        <v>7.5</v>
      </c>
      <c r="G245" s="10">
        <v>0</v>
      </c>
      <c r="H245" s="10">
        <v>0</v>
      </c>
      <c r="I245" s="10">
        <v>9.83</v>
      </c>
      <c r="J245" s="11">
        <v>3.81</v>
      </c>
      <c r="K245" s="11"/>
      <c r="L245" s="10">
        <f t="shared" si="100"/>
        <v>136.52000000000001</v>
      </c>
      <c r="M245" s="10">
        <f t="shared" si="100"/>
        <v>49.02</v>
      </c>
      <c r="N245" s="10">
        <v>424.91</v>
      </c>
      <c r="O245" s="11">
        <v>0</v>
      </c>
      <c r="P245" s="11">
        <f t="shared" si="82"/>
        <v>0</v>
      </c>
      <c r="Q245" s="10">
        <f t="shared" si="83"/>
        <v>610.45000000000005</v>
      </c>
    </row>
    <row r="246" spans="1:17" ht="24.95" customHeight="1">
      <c r="A246" s="16">
        <v>4</v>
      </c>
      <c r="B246" s="17" t="s">
        <v>201</v>
      </c>
      <c r="C246" s="11">
        <v>275.94</v>
      </c>
      <c r="D246" s="10">
        <v>125.51</v>
      </c>
      <c r="E246" s="10">
        <v>0</v>
      </c>
      <c r="F246" s="10">
        <v>0</v>
      </c>
      <c r="G246" s="10">
        <v>0</v>
      </c>
      <c r="H246" s="10">
        <v>0</v>
      </c>
      <c r="I246" s="10">
        <v>14.74</v>
      </c>
      <c r="J246" s="11">
        <v>9.67</v>
      </c>
      <c r="K246" s="11"/>
      <c r="L246" s="10">
        <f t="shared" si="100"/>
        <v>290.68</v>
      </c>
      <c r="M246" s="10">
        <f t="shared" si="100"/>
        <v>135.18</v>
      </c>
      <c r="N246" s="10">
        <v>1209.2</v>
      </c>
      <c r="O246" s="11">
        <v>0</v>
      </c>
      <c r="P246" s="11">
        <f t="shared" si="82"/>
        <v>0</v>
      </c>
      <c r="Q246" s="10">
        <f t="shared" si="83"/>
        <v>1635.06</v>
      </c>
    </row>
    <row r="247" spans="1:17" ht="24.95" customHeight="1">
      <c r="A247" s="16">
        <v>5</v>
      </c>
      <c r="B247" s="17" t="s">
        <v>202</v>
      </c>
      <c r="C247" s="11">
        <v>105.78</v>
      </c>
      <c r="D247" s="10">
        <v>47.13</v>
      </c>
      <c r="E247" s="10">
        <v>26.35</v>
      </c>
      <c r="F247" s="10">
        <v>5.86</v>
      </c>
      <c r="G247" s="10">
        <v>0</v>
      </c>
      <c r="H247" s="10">
        <v>0</v>
      </c>
      <c r="I247" s="10">
        <v>9.83</v>
      </c>
      <c r="J247" s="11">
        <v>6.77</v>
      </c>
      <c r="K247" s="11"/>
      <c r="L247" s="10">
        <f t="shared" si="100"/>
        <v>141.96</v>
      </c>
      <c r="M247" s="10">
        <f t="shared" si="100"/>
        <v>59.760000000000005</v>
      </c>
      <c r="N247" s="10">
        <v>366.3</v>
      </c>
      <c r="O247" s="11">
        <v>0</v>
      </c>
      <c r="P247" s="11">
        <f t="shared" si="82"/>
        <v>0</v>
      </c>
      <c r="Q247" s="10">
        <f t="shared" si="83"/>
        <v>568.02</v>
      </c>
    </row>
    <row r="248" spans="1:17" ht="24.95" customHeight="1">
      <c r="A248" s="16">
        <v>6</v>
      </c>
      <c r="B248" s="17" t="s">
        <v>203</v>
      </c>
      <c r="C248" s="11">
        <v>117.73</v>
      </c>
      <c r="D248" s="10">
        <v>43.99</v>
      </c>
      <c r="E248" s="10">
        <v>0</v>
      </c>
      <c r="F248" s="10">
        <v>0</v>
      </c>
      <c r="G248" s="10">
        <v>0</v>
      </c>
      <c r="H248" s="10">
        <v>0</v>
      </c>
      <c r="I248" s="10">
        <v>0</v>
      </c>
      <c r="J248" s="11">
        <v>0</v>
      </c>
      <c r="K248" s="11"/>
      <c r="L248" s="10">
        <f t="shared" si="100"/>
        <v>117.73</v>
      </c>
      <c r="M248" s="10">
        <f t="shared" si="100"/>
        <v>43.99</v>
      </c>
      <c r="N248" s="10">
        <v>0</v>
      </c>
      <c r="O248" s="11">
        <v>0</v>
      </c>
      <c r="P248" s="11">
        <f t="shared" si="82"/>
        <v>0</v>
      </c>
      <c r="Q248" s="10">
        <f t="shared" si="83"/>
        <v>161.72</v>
      </c>
    </row>
    <row r="249" spans="1:17" ht="24.95" customHeight="1">
      <c r="A249" s="16">
        <v>7</v>
      </c>
      <c r="B249" s="17" t="s">
        <v>204</v>
      </c>
      <c r="C249" s="11">
        <v>99.75</v>
      </c>
      <c r="D249" s="10">
        <v>54.67</v>
      </c>
      <c r="E249" s="10">
        <v>0</v>
      </c>
      <c r="F249" s="10">
        <v>0</v>
      </c>
      <c r="G249" s="10">
        <v>0</v>
      </c>
      <c r="H249" s="10">
        <v>0</v>
      </c>
      <c r="I249" s="10">
        <v>0</v>
      </c>
      <c r="J249" s="11">
        <v>0</v>
      </c>
      <c r="K249" s="11"/>
      <c r="L249" s="10">
        <f t="shared" si="100"/>
        <v>99.75</v>
      </c>
      <c r="M249" s="10">
        <f t="shared" si="100"/>
        <v>54.67</v>
      </c>
      <c r="N249" s="10">
        <v>0</v>
      </c>
      <c r="O249" s="11">
        <v>0</v>
      </c>
      <c r="P249" s="11">
        <f t="shared" si="82"/>
        <v>0</v>
      </c>
      <c r="Q249" s="10">
        <f t="shared" si="83"/>
        <v>154.42000000000002</v>
      </c>
    </row>
    <row r="250" spans="1:17" s="21" customFormat="1" ht="24.95" customHeight="1">
      <c r="A250" s="18"/>
      <c r="B250" s="19" t="s">
        <v>198</v>
      </c>
      <c r="C250" s="20">
        <f>SUM(C243:C249)</f>
        <v>1517.21</v>
      </c>
      <c r="D250" s="20">
        <f t="shared" ref="D250:Q250" si="101">SUM(D243:D249)</f>
        <v>699.63</v>
      </c>
      <c r="E250" s="20">
        <f t="shared" si="101"/>
        <v>113.19999999999999</v>
      </c>
      <c r="F250" s="20">
        <f t="shared" si="101"/>
        <v>22.71</v>
      </c>
      <c r="G250" s="20">
        <f t="shared" si="101"/>
        <v>0</v>
      </c>
      <c r="H250" s="20">
        <f t="shared" si="101"/>
        <v>0</v>
      </c>
      <c r="I250" s="20">
        <f t="shared" si="101"/>
        <v>162.26000000000002</v>
      </c>
      <c r="J250" s="20">
        <f t="shared" si="101"/>
        <v>27.25</v>
      </c>
      <c r="K250" s="20">
        <f t="shared" si="101"/>
        <v>0</v>
      </c>
      <c r="L250" s="20">
        <f t="shared" si="101"/>
        <v>1792.67</v>
      </c>
      <c r="M250" s="20">
        <f t="shared" si="101"/>
        <v>749.58999999999992</v>
      </c>
      <c r="N250" s="20">
        <f t="shared" si="101"/>
        <v>6671.20867</v>
      </c>
      <c r="O250" s="20">
        <f t="shared" si="101"/>
        <v>3962.7995500000002</v>
      </c>
      <c r="P250" s="20">
        <f t="shared" si="101"/>
        <v>0</v>
      </c>
      <c r="Q250" s="20">
        <f t="shared" si="101"/>
        <v>13176.26822</v>
      </c>
    </row>
    <row r="251" spans="1:17" ht="24.95" customHeight="1">
      <c r="A251" s="16">
        <v>8</v>
      </c>
      <c r="B251" s="17" t="s">
        <v>205</v>
      </c>
      <c r="C251" s="11">
        <v>853.03</v>
      </c>
      <c r="D251" s="10">
        <v>475.3</v>
      </c>
      <c r="E251" s="10">
        <v>0</v>
      </c>
      <c r="F251" s="10">
        <v>0</v>
      </c>
      <c r="G251" s="10">
        <v>0</v>
      </c>
      <c r="H251" s="10">
        <v>0</v>
      </c>
      <c r="I251" s="10">
        <v>64.86</v>
      </c>
      <c r="J251" s="11">
        <v>0</v>
      </c>
      <c r="K251" s="11"/>
      <c r="L251" s="10">
        <f t="shared" ref="L251:M254" si="102">C251+E251+G251+I251</f>
        <v>917.89</v>
      </c>
      <c r="M251" s="10">
        <f t="shared" si="102"/>
        <v>475.3</v>
      </c>
      <c r="N251" s="10">
        <v>1896.1399999999999</v>
      </c>
      <c r="O251" s="11">
        <v>133.41999999999999</v>
      </c>
      <c r="P251" s="11">
        <f t="shared" si="82"/>
        <v>0</v>
      </c>
      <c r="Q251" s="10">
        <f t="shared" si="83"/>
        <v>3422.75</v>
      </c>
    </row>
    <row r="252" spans="1:17" ht="24.95" customHeight="1">
      <c r="A252" s="16">
        <v>9</v>
      </c>
      <c r="B252" s="17" t="s">
        <v>206</v>
      </c>
      <c r="C252" s="11">
        <v>211.55</v>
      </c>
      <c r="D252" s="10">
        <v>42.42</v>
      </c>
      <c r="E252" s="10">
        <v>111.81</v>
      </c>
      <c r="F252" s="10">
        <v>9.1</v>
      </c>
      <c r="G252" s="10">
        <v>0</v>
      </c>
      <c r="H252" s="10">
        <v>0</v>
      </c>
      <c r="I252" s="10">
        <v>19.649999999999999</v>
      </c>
      <c r="J252" s="11">
        <v>0</v>
      </c>
      <c r="K252" s="11"/>
      <c r="L252" s="10">
        <f t="shared" si="102"/>
        <v>343.01</v>
      </c>
      <c r="M252" s="10">
        <f t="shared" si="102"/>
        <v>51.52</v>
      </c>
      <c r="N252" s="10">
        <v>338.55</v>
      </c>
      <c r="O252" s="11">
        <v>0</v>
      </c>
      <c r="P252" s="11">
        <f t="shared" si="82"/>
        <v>0</v>
      </c>
      <c r="Q252" s="10">
        <f t="shared" si="83"/>
        <v>733.07999999999993</v>
      </c>
    </row>
    <row r="253" spans="1:17" ht="24.95" customHeight="1">
      <c r="A253" s="16">
        <v>10</v>
      </c>
      <c r="B253" s="17" t="s">
        <v>207</v>
      </c>
      <c r="C253" s="11">
        <v>344.92</v>
      </c>
      <c r="D253" s="10">
        <v>169.69</v>
      </c>
      <c r="E253" s="10">
        <v>149.74</v>
      </c>
      <c r="F253" s="10">
        <v>59.19</v>
      </c>
      <c r="G253" s="10">
        <v>0</v>
      </c>
      <c r="H253" s="10">
        <v>0</v>
      </c>
      <c r="I253" s="10">
        <v>78.62</v>
      </c>
      <c r="J253" s="11">
        <v>49.1</v>
      </c>
      <c r="K253" s="11"/>
      <c r="L253" s="10">
        <f t="shared" si="102"/>
        <v>573.28</v>
      </c>
      <c r="M253" s="10">
        <f t="shared" si="102"/>
        <v>277.98</v>
      </c>
      <c r="N253" s="10">
        <v>2373.34</v>
      </c>
      <c r="O253" s="11">
        <v>0</v>
      </c>
      <c r="P253" s="11">
        <f t="shared" si="82"/>
        <v>0</v>
      </c>
      <c r="Q253" s="10">
        <f t="shared" si="83"/>
        <v>3224.6000000000004</v>
      </c>
    </row>
    <row r="254" spans="1:17" ht="24.95" customHeight="1">
      <c r="A254" s="16">
        <v>11</v>
      </c>
      <c r="B254" s="17" t="s">
        <v>208</v>
      </c>
      <c r="C254" s="11">
        <v>124.17</v>
      </c>
      <c r="D254" s="10">
        <v>9.43</v>
      </c>
      <c r="E254" s="10">
        <v>0</v>
      </c>
      <c r="F254" s="10">
        <v>0</v>
      </c>
      <c r="G254" s="10">
        <v>0</v>
      </c>
      <c r="H254" s="10">
        <v>0</v>
      </c>
      <c r="I254" s="10">
        <v>9.83</v>
      </c>
      <c r="J254" s="11">
        <v>0</v>
      </c>
      <c r="K254" s="11"/>
      <c r="L254" s="10">
        <f t="shared" si="102"/>
        <v>134</v>
      </c>
      <c r="M254" s="10">
        <f t="shared" si="102"/>
        <v>9.43</v>
      </c>
      <c r="N254" s="10">
        <v>0</v>
      </c>
      <c r="O254" s="11">
        <v>0</v>
      </c>
      <c r="P254" s="11">
        <f t="shared" si="82"/>
        <v>0</v>
      </c>
      <c r="Q254" s="10">
        <f t="shared" si="83"/>
        <v>143.43</v>
      </c>
    </row>
    <row r="255" spans="1:17" s="21" customFormat="1" ht="24.95" customHeight="1">
      <c r="A255" s="18"/>
      <c r="B255" s="19" t="s">
        <v>205</v>
      </c>
      <c r="C255" s="20">
        <f>SUM(C251:C254)</f>
        <v>1533.67</v>
      </c>
      <c r="D255" s="20">
        <f t="shared" ref="D255:Q255" si="103">SUM(D251:D254)</f>
        <v>696.84</v>
      </c>
      <c r="E255" s="20">
        <f t="shared" si="103"/>
        <v>261.55</v>
      </c>
      <c r="F255" s="20">
        <f t="shared" si="103"/>
        <v>68.289999999999992</v>
      </c>
      <c r="G255" s="20">
        <f t="shared" si="103"/>
        <v>0</v>
      </c>
      <c r="H255" s="20">
        <f t="shared" si="103"/>
        <v>0</v>
      </c>
      <c r="I255" s="20">
        <f t="shared" si="103"/>
        <v>172.96</v>
      </c>
      <c r="J255" s="20">
        <f t="shared" si="103"/>
        <v>49.1</v>
      </c>
      <c r="K255" s="20">
        <f t="shared" si="103"/>
        <v>0</v>
      </c>
      <c r="L255" s="20">
        <f t="shared" si="103"/>
        <v>1968.18</v>
      </c>
      <c r="M255" s="20">
        <f t="shared" si="103"/>
        <v>814.23</v>
      </c>
      <c r="N255" s="20">
        <f t="shared" si="103"/>
        <v>4608.0300000000007</v>
      </c>
      <c r="O255" s="20">
        <f t="shared" si="103"/>
        <v>133.41999999999999</v>
      </c>
      <c r="P255" s="20">
        <f t="shared" si="103"/>
        <v>0</v>
      </c>
      <c r="Q255" s="20">
        <f t="shared" si="103"/>
        <v>7523.8600000000006</v>
      </c>
    </row>
    <row r="256" spans="1:17" ht="24.95" customHeight="1">
      <c r="A256" s="16">
        <v>13</v>
      </c>
      <c r="B256" s="17" t="s">
        <v>209</v>
      </c>
      <c r="C256" s="11">
        <v>625.46</v>
      </c>
      <c r="D256" s="10">
        <v>240.4</v>
      </c>
      <c r="E256" s="10">
        <v>29.95</v>
      </c>
      <c r="F256" s="10">
        <v>0</v>
      </c>
      <c r="G256" s="10">
        <v>0</v>
      </c>
      <c r="H256" s="10">
        <v>0</v>
      </c>
      <c r="I256" s="10">
        <v>53.76</v>
      </c>
      <c r="J256" s="11">
        <v>66.7</v>
      </c>
      <c r="K256" s="11"/>
      <c r="L256" s="10">
        <f>C256+E256+G256+I256</f>
        <v>709.17000000000007</v>
      </c>
      <c r="M256" s="10">
        <f>D256+F256+H256+J256</f>
        <v>307.10000000000002</v>
      </c>
      <c r="N256" s="10">
        <v>2023.5499999999997</v>
      </c>
      <c r="O256" s="11">
        <v>630.4</v>
      </c>
      <c r="P256" s="11">
        <f t="shared" si="82"/>
        <v>0</v>
      </c>
      <c r="Q256" s="10">
        <f t="shared" si="83"/>
        <v>3670.22</v>
      </c>
    </row>
    <row r="257" spans="1:17" ht="24.95" customHeight="1">
      <c r="A257" s="16">
        <v>14</v>
      </c>
      <c r="B257" s="17" t="s">
        <v>210</v>
      </c>
      <c r="C257" s="11">
        <v>91.98</v>
      </c>
      <c r="D257" s="10">
        <v>37.71</v>
      </c>
      <c r="E257" s="10">
        <v>0</v>
      </c>
      <c r="F257" s="10">
        <v>0</v>
      </c>
      <c r="G257" s="10">
        <v>0</v>
      </c>
      <c r="H257" s="10">
        <v>0</v>
      </c>
      <c r="I257" s="10">
        <v>0</v>
      </c>
      <c r="J257" s="11">
        <v>0</v>
      </c>
      <c r="K257" s="11"/>
      <c r="L257" s="10">
        <f>C257+E257+G257+I257</f>
        <v>91.98</v>
      </c>
      <c r="M257" s="10">
        <f>D257+F257+H257+J257</f>
        <v>37.71</v>
      </c>
      <c r="N257" s="10">
        <v>0</v>
      </c>
      <c r="O257" s="11">
        <v>0</v>
      </c>
      <c r="P257" s="11">
        <f t="shared" si="82"/>
        <v>0</v>
      </c>
      <c r="Q257" s="10">
        <f t="shared" si="83"/>
        <v>129.69</v>
      </c>
    </row>
    <row r="258" spans="1:17" s="21" customFormat="1" ht="24.95" customHeight="1">
      <c r="A258" s="18"/>
      <c r="B258" s="19" t="s">
        <v>209</v>
      </c>
      <c r="C258" s="20">
        <f>+C256+C257</f>
        <v>717.44</v>
      </c>
      <c r="D258" s="20">
        <f t="shared" ref="D258:Q258" si="104">+D256+D257</f>
        <v>278.11</v>
      </c>
      <c r="E258" s="20">
        <f t="shared" si="104"/>
        <v>29.95</v>
      </c>
      <c r="F258" s="20">
        <f t="shared" si="104"/>
        <v>0</v>
      </c>
      <c r="G258" s="20">
        <f t="shared" si="104"/>
        <v>0</v>
      </c>
      <c r="H258" s="20">
        <f t="shared" si="104"/>
        <v>0</v>
      </c>
      <c r="I258" s="20">
        <f t="shared" si="104"/>
        <v>53.76</v>
      </c>
      <c r="J258" s="20">
        <f t="shared" si="104"/>
        <v>66.7</v>
      </c>
      <c r="K258" s="20">
        <f t="shared" si="104"/>
        <v>0</v>
      </c>
      <c r="L258" s="20">
        <f t="shared" si="104"/>
        <v>801.15000000000009</v>
      </c>
      <c r="M258" s="20">
        <f t="shared" si="104"/>
        <v>344.81</v>
      </c>
      <c r="N258" s="20">
        <f t="shared" si="104"/>
        <v>2023.5499999999997</v>
      </c>
      <c r="O258" s="20">
        <f t="shared" si="104"/>
        <v>630.4</v>
      </c>
      <c r="P258" s="20">
        <f t="shared" si="104"/>
        <v>0</v>
      </c>
      <c r="Q258" s="20">
        <f t="shared" si="104"/>
        <v>3799.91</v>
      </c>
    </row>
    <row r="259" spans="1:17" ht="24.95" customHeight="1">
      <c r="A259" s="16">
        <v>15</v>
      </c>
      <c r="B259" s="17" t="s">
        <v>211</v>
      </c>
      <c r="C259" s="11">
        <v>593.64</v>
      </c>
      <c r="D259" s="10">
        <v>507.6</v>
      </c>
      <c r="E259" s="10">
        <v>0</v>
      </c>
      <c r="F259" s="10">
        <v>0</v>
      </c>
      <c r="G259" s="10">
        <v>0</v>
      </c>
      <c r="H259" s="10">
        <v>0</v>
      </c>
      <c r="I259" s="10">
        <v>72.37</v>
      </c>
      <c r="J259" s="11">
        <v>29.72</v>
      </c>
      <c r="K259" s="11"/>
      <c r="L259" s="10">
        <f t="shared" ref="L259:M261" si="105">C259+E259+G259+I259</f>
        <v>666.01</v>
      </c>
      <c r="M259" s="10">
        <f t="shared" si="105"/>
        <v>537.32000000000005</v>
      </c>
      <c r="N259" s="10">
        <v>1531.51</v>
      </c>
      <c r="O259" s="11">
        <v>295</v>
      </c>
      <c r="P259" s="11">
        <f t="shared" si="82"/>
        <v>0</v>
      </c>
      <c r="Q259" s="10">
        <f t="shared" si="83"/>
        <v>3029.84</v>
      </c>
    </row>
    <row r="260" spans="1:17" ht="24.95" customHeight="1">
      <c r="A260" s="16">
        <v>16</v>
      </c>
      <c r="B260" s="17" t="s">
        <v>212</v>
      </c>
      <c r="C260" s="11">
        <v>73.58</v>
      </c>
      <c r="D260" s="10">
        <v>0</v>
      </c>
      <c r="E260" s="10">
        <v>0</v>
      </c>
      <c r="F260" s="10">
        <v>0</v>
      </c>
      <c r="G260" s="10">
        <v>0</v>
      </c>
      <c r="H260" s="10">
        <v>0</v>
      </c>
      <c r="I260" s="10">
        <v>0</v>
      </c>
      <c r="J260" s="11">
        <v>0</v>
      </c>
      <c r="K260" s="11"/>
      <c r="L260" s="10">
        <f t="shared" si="105"/>
        <v>73.58</v>
      </c>
      <c r="M260" s="10">
        <f t="shared" si="105"/>
        <v>0</v>
      </c>
      <c r="N260" s="10">
        <v>0</v>
      </c>
      <c r="O260" s="11">
        <v>0</v>
      </c>
      <c r="P260" s="11">
        <f t="shared" si="82"/>
        <v>0</v>
      </c>
      <c r="Q260" s="10">
        <f t="shared" si="83"/>
        <v>73.58</v>
      </c>
    </row>
    <row r="261" spans="1:17" ht="24.95" customHeight="1">
      <c r="A261" s="16">
        <v>17</v>
      </c>
      <c r="B261" s="17" t="s">
        <v>213</v>
      </c>
      <c r="C261" s="11">
        <v>91.98</v>
      </c>
      <c r="D261" s="10">
        <v>0</v>
      </c>
      <c r="E261" s="10">
        <v>36.94</v>
      </c>
      <c r="F261" s="10">
        <v>0</v>
      </c>
      <c r="G261" s="10">
        <v>0</v>
      </c>
      <c r="H261" s="10">
        <v>0</v>
      </c>
      <c r="I261" s="10">
        <v>0</v>
      </c>
      <c r="J261" s="11">
        <v>0</v>
      </c>
      <c r="K261" s="11"/>
      <c r="L261" s="10">
        <f t="shared" si="105"/>
        <v>128.92000000000002</v>
      </c>
      <c r="M261" s="10">
        <f t="shared" si="105"/>
        <v>0</v>
      </c>
      <c r="N261" s="10">
        <v>0</v>
      </c>
      <c r="O261" s="11">
        <v>0</v>
      </c>
      <c r="P261" s="11">
        <f t="shared" si="82"/>
        <v>0</v>
      </c>
      <c r="Q261" s="10">
        <f t="shared" si="83"/>
        <v>128.92000000000002</v>
      </c>
    </row>
    <row r="262" spans="1:17" s="21" customFormat="1" ht="24.95" customHeight="1">
      <c r="A262" s="18"/>
      <c r="B262" s="19" t="s">
        <v>214</v>
      </c>
      <c r="C262" s="20">
        <f>+C261+C260+C259</f>
        <v>759.2</v>
      </c>
      <c r="D262" s="20">
        <f t="shared" ref="D262:Q262" si="106">+D261+D260+D259</f>
        <v>507.6</v>
      </c>
      <c r="E262" s="20">
        <f t="shared" si="106"/>
        <v>36.94</v>
      </c>
      <c r="F262" s="20">
        <f t="shared" si="106"/>
        <v>0</v>
      </c>
      <c r="G262" s="20">
        <f t="shared" si="106"/>
        <v>0</v>
      </c>
      <c r="H262" s="20">
        <f t="shared" si="106"/>
        <v>0</v>
      </c>
      <c r="I262" s="20">
        <f t="shared" si="106"/>
        <v>72.37</v>
      </c>
      <c r="J262" s="20">
        <f t="shared" si="106"/>
        <v>29.72</v>
      </c>
      <c r="K262" s="20">
        <f t="shared" si="106"/>
        <v>0</v>
      </c>
      <c r="L262" s="20">
        <f t="shared" si="106"/>
        <v>868.51</v>
      </c>
      <c r="M262" s="20">
        <f t="shared" si="106"/>
        <v>537.32000000000005</v>
      </c>
      <c r="N262" s="20">
        <f t="shared" si="106"/>
        <v>1531.51</v>
      </c>
      <c r="O262" s="20">
        <f t="shared" si="106"/>
        <v>295</v>
      </c>
      <c r="P262" s="20">
        <f t="shared" si="106"/>
        <v>0</v>
      </c>
      <c r="Q262" s="20">
        <f t="shared" si="106"/>
        <v>3232.34</v>
      </c>
    </row>
    <row r="263" spans="1:17" ht="24.95" customHeight="1">
      <c r="A263" s="16">
        <v>18</v>
      </c>
      <c r="B263" s="17" t="s">
        <v>215</v>
      </c>
      <c r="C263" s="11">
        <v>533.48</v>
      </c>
      <c r="D263" s="10">
        <v>282.82</v>
      </c>
      <c r="E263" s="10">
        <v>114.36</v>
      </c>
      <c r="F263" s="10">
        <v>0</v>
      </c>
      <c r="G263" s="10">
        <v>0</v>
      </c>
      <c r="H263" s="10">
        <v>0</v>
      </c>
      <c r="I263" s="10">
        <v>76.650000000000006</v>
      </c>
      <c r="J263" s="11">
        <v>16.23</v>
      </c>
      <c r="K263" s="11"/>
      <c r="L263" s="10">
        <f>C263+E263+G263+I263</f>
        <v>724.49</v>
      </c>
      <c r="M263" s="10">
        <f>D263+F263+H263+J263</f>
        <v>299.05</v>
      </c>
      <c r="N263" s="10">
        <v>1651.97</v>
      </c>
      <c r="O263" s="11">
        <v>281.2</v>
      </c>
      <c r="P263" s="11">
        <f t="shared" si="82"/>
        <v>0</v>
      </c>
      <c r="Q263" s="10">
        <f t="shared" si="83"/>
        <v>2956.71</v>
      </c>
    </row>
    <row r="264" spans="1:17" s="30" customFormat="1" ht="24.95" customHeight="1">
      <c r="A264" s="26" t="s">
        <v>216</v>
      </c>
      <c r="B264" s="27" t="s">
        <v>217</v>
      </c>
      <c r="C264" s="29">
        <f>+C263+C262+C258+C255+C250</f>
        <v>5061</v>
      </c>
      <c r="D264" s="29">
        <f t="shared" ref="D264:Q264" si="107">+D263+D262+D258+D255+D250</f>
        <v>2465.0000000000005</v>
      </c>
      <c r="E264" s="29">
        <f t="shared" si="107"/>
        <v>556</v>
      </c>
      <c r="F264" s="29">
        <f t="shared" si="107"/>
        <v>91</v>
      </c>
      <c r="G264" s="29">
        <f t="shared" si="107"/>
        <v>0</v>
      </c>
      <c r="H264" s="29">
        <f t="shared" si="107"/>
        <v>0</v>
      </c>
      <c r="I264" s="29">
        <f t="shared" si="107"/>
        <v>538</v>
      </c>
      <c r="J264" s="29">
        <f t="shared" si="107"/>
        <v>189</v>
      </c>
      <c r="K264" s="29">
        <f t="shared" si="107"/>
        <v>0</v>
      </c>
      <c r="L264" s="29">
        <f t="shared" si="107"/>
        <v>6155</v>
      </c>
      <c r="M264" s="29">
        <f t="shared" si="107"/>
        <v>2745</v>
      </c>
      <c r="N264" s="29">
        <f t="shared" si="107"/>
        <v>16486.268670000001</v>
      </c>
      <c r="O264" s="29">
        <f t="shared" si="107"/>
        <v>5302.8195500000002</v>
      </c>
      <c r="P264" s="29">
        <f t="shared" si="107"/>
        <v>0</v>
      </c>
      <c r="Q264" s="29">
        <f t="shared" si="107"/>
        <v>30689.088219999998</v>
      </c>
    </row>
    <row r="265" spans="1:17" ht="24.95" customHeight="1">
      <c r="A265" s="16">
        <v>1</v>
      </c>
      <c r="B265" s="17" t="s">
        <v>218</v>
      </c>
      <c r="C265" s="11">
        <v>2213</v>
      </c>
      <c r="D265" s="10">
        <v>475</v>
      </c>
      <c r="E265" s="10">
        <v>0</v>
      </c>
      <c r="F265" s="10">
        <v>0</v>
      </c>
      <c r="G265" s="10">
        <v>0</v>
      </c>
      <c r="H265" s="10">
        <v>0</v>
      </c>
      <c r="I265" s="10">
        <v>50</v>
      </c>
      <c r="J265" s="11">
        <v>0</v>
      </c>
      <c r="K265" s="11"/>
      <c r="L265" s="10">
        <f t="shared" ref="L265:M269" si="108">C265+E265+G265+I265</f>
        <v>2263</v>
      </c>
      <c r="M265" s="10">
        <f t="shared" si="108"/>
        <v>475</v>
      </c>
      <c r="N265" s="10">
        <v>3550.37</v>
      </c>
      <c r="O265" s="11">
        <v>760.09</v>
      </c>
      <c r="P265" s="11">
        <f t="shared" ref="P265:P304" si="109">K265</f>
        <v>0</v>
      </c>
      <c r="Q265" s="10">
        <f t="shared" ref="Q265:Q304" si="110">L265+M265+N265+O265+P265</f>
        <v>7048.46</v>
      </c>
    </row>
    <row r="266" spans="1:17" ht="24.95" customHeight="1">
      <c r="A266" s="16">
        <v>2</v>
      </c>
      <c r="B266" s="17" t="s">
        <v>219</v>
      </c>
      <c r="C266" s="11">
        <v>500</v>
      </c>
      <c r="D266" s="10">
        <v>125.56</v>
      </c>
      <c r="E266" s="10">
        <v>0</v>
      </c>
      <c r="F266" s="10">
        <v>0</v>
      </c>
      <c r="G266" s="10">
        <v>0</v>
      </c>
      <c r="H266" s="10">
        <v>0</v>
      </c>
      <c r="I266" s="10">
        <v>15</v>
      </c>
      <c r="J266" s="11">
        <v>8</v>
      </c>
      <c r="K266" s="11"/>
      <c r="L266" s="10">
        <f t="shared" si="108"/>
        <v>515</v>
      </c>
      <c r="M266" s="10">
        <f t="shared" si="108"/>
        <v>133.56</v>
      </c>
      <c r="N266" s="10">
        <v>1170.4000000000001</v>
      </c>
      <c r="O266" s="11">
        <v>180.5</v>
      </c>
      <c r="P266" s="11">
        <f t="shared" si="109"/>
        <v>0</v>
      </c>
      <c r="Q266" s="10">
        <f t="shared" si="110"/>
        <v>1999.46</v>
      </c>
    </row>
    <row r="267" spans="1:17" ht="24.95" customHeight="1">
      <c r="A267" s="16">
        <v>3</v>
      </c>
      <c r="B267" s="17" t="s">
        <v>220</v>
      </c>
      <c r="C267" s="11">
        <v>1700</v>
      </c>
      <c r="D267" s="10">
        <v>475</v>
      </c>
      <c r="E267" s="10">
        <v>0</v>
      </c>
      <c r="F267" s="10">
        <v>0</v>
      </c>
      <c r="G267" s="10">
        <v>0</v>
      </c>
      <c r="H267" s="10">
        <v>0</v>
      </c>
      <c r="I267" s="10">
        <v>75</v>
      </c>
      <c r="J267" s="11">
        <v>10</v>
      </c>
      <c r="K267" s="11"/>
      <c r="L267" s="10">
        <f t="shared" si="108"/>
        <v>1775</v>
      </c>
      <c r="M267" s="10">
        <f t="shared" si="108"/>
        <v>485</v>
      </c>
      <c r="N267" s="10">
        <v>2865.1499999999996</v>
      </c>
      <c r="O267" s="11">
        <v>6587</v>
      </c>
      <c r="P267" s="11">
        <f t="shared" si="109"/>
        <v>0</v>
      </c>
      <c r="Q267" s="10">
        <f t="shared" si="110"/>
        <v>11712.15</v>
      </c>
    </row>
    <row r="268" spans="1:17" ht="24.95" customHeight="1">
      <c r="A268" s="16">
        <v>4</v>
      </c>
      <c r="B268" s="17" t="s">
        <v>221</v>
      </c>
      <c r="C268" s="11">
        <v>476</v>
      </c>
      <c r="D268" s="10">
        <v>460.44</v>
      </c>
      <c r="E268" s="10">
        <v>0</v>
      </c>
      <c r="F268" s="10">
        <v>0</v>
      </c>
      <c r="G268" s="10">
        <v>37</v>
      </c>
      <c r="H268" s="10">
        <v>0</v>
      </c>
      <c r="I268" s="10">
        <v>104</v>
      </c>
      <c r="J268" s="11">
        <v>90</v>
      </c>
      <c r="K268" s="11"/>
      <c r="L268" s="10">
        <f t="shared" si="108"/>
        <v>617</v>
      </c>
      <c r="M268" s="10">
        <f t="shared" si="108"/>
        <v>550.44000000000005</v>
      </c>
      <c r="N268" s="10">
        <v>870.78</v>
      </c>
      <c r="O268" s="11">
        <v>196.92524000000003</v>
      </c>
      <c r="P268" s="11">
        <f t="shared" si="109"/>
        <v>0</v>
      </c>
      <c r="Q268" s="10">
        <f t="shared" si="110"/>
        <v>2235.1452399999998</v>
      </c>
    </row>
    <row r="269" spans="1:17" ht="24.95" customHeight="1">
      <c r="A269" s="16">
        <v>5</v>
      </c>
      <c r="B269" s="17" t="s">
        <v>222</v>
      </c>
      <c r="C269" s="11">
        <v>650</v>
      </c>
      <c r="D269" s="10">
        <v>70</v>
      </c>
      <c r="E269" s="10">
        <v>0</v>
      </c>
      <c r="F269" s="10">
        <v>0</v>
      </c>
      <c r="G269" s="10">
        <v>0</v>
      </c>
      <c r="H269" s="10">
        <v>0</v>
      </c>
      <c r="I269" s="10">
        <v>0</v>
      </c>
      <c r="J269" s="11">
        <v>0</v>
      </c>
      <c r="K269" s="11"/>
      <c r="L269" s="10">
        <f t="shared" si="108"/>
        <v>650</v>
      </c>
      <c r="M269" s="10">
        <f t="shared" si="108"/>
        <v>70</v>
      </c>
      <c r="N269" s="10">
        <v>1429.05</v>
      </c>
      <c r="O269" s="11">
        <v>0</v>
      </c>
      <c r="P269" s="11">
        <f t="shared" si="109"/>
        <v>0</v>
      </c>
      <c r="Q269" s="10">
        <f t="shared" si="110"/>
        <v>2149.0500000000002</v>
      </c>
    </row>
    <row r="270" spans="1:17" s="21" customFormat="1" ht="24.95" customHeight="1">
      <c r="A270" s="23"/>
      <c r="B270" s="19" t="s">
        <v>221</v>
      </c>
      <c r="C270" s="34">
        <f>C268+C269</f>
        <v>1126</v>
      </c>
      <c r="D270" s="34">
        <f t="shared" ref="D270:Q270" si="111">D268+D269</f>
        <v>530.44000000000005</v>
      </c>
      <c r="E270" s="34">
        <f t="shared" si="111"/>
        <v>0</v>
      </c>
      <c r="F270" s="34">
        <f t="shared" si="111"/>
        <v>0</v>
      </c>
      <c r="G270" s="34">
        <f t="shared" si="111"/>
        <v>37</v>
      </c>
      <c r="H270" s="34">
        <f t="shared" si="111"/>
        <v>0</v>
      </c>
      <c r="I270" s="34">
        <f t="shared" si="111"/>
        <v>104</v>
      </c>
      <c r="J270" s="34">
        <f t="shared" si="111"/>
        <v>90</v>
      </c>
      <c r="K270" s="34">
        <f t="shared" si="111"/>
        <v>0</v>
      </c>
      <c r="L270" s="34">
        <f t="shared" si="111"/>
        <v>1267</v>
      </c>
      <c r="M270" s="34">
        <f t="shared" si="111"/>
        <v>620.44000000000005</v>
      </c>
      <c r="N270" s="34">
        <f t="shared" si="111"/>
        <v>2299.83</v>
      </c>
      <c r="O270" s="34">
        <f t="shared" si="111"/>
        <v>196.92524000000003</v>
      </c>
      <c r="P270" s="34">
        <f t="shared" si="111"/>
        <v>0</v>
      </c>
      <c r="Q270" s="34">
        <f t="shared" si="111"/>
        <v>4384.19524</v>
      </c>
    </row>
    <row r="271" spans="1:17" ht="45.75" customHeight="1">
      <c r="A271" s="16">
        <v>6</v>
      </c>
      <c r="B271" s="33" t="s">
        <v>223</v>
      </c>
      <c r="C271" s="11">
        <f>17141-400</f>
        <v>16741</v>
      </c>
      <c r="D271" s="10">
        <f>26511-200-2478</f>
        <v>23833</v>
      </c>
      <c r="E271" s="10">
        <v>2088</v>
      </c>
      <c r="F271" s="10">
        <v>2827</v>
      </c>
      <c r="G271" s="10">
        <f>2400-800</f>
        <v>1600</v>
      </c>
      <c r="H271" s="10">
        <v>819</v>
      </c>
      <c r="I271" s="10">
        <v>3700</v>
      </c>
      <c r="J271" s="11">
        <v>1480</v>
      </c>
      <c r="K271" s="11"/>
      <c r="L271" s="10">
        <f>C271+E271+G271+I271</f>
        <v>24129</v>
      </c>
      <c r="M271" s="10">
        <f>D271+F271+H271+J271</f>
        <v>28959</v>
      </c>
      <c r="N271" s="10">
        <v>4637.1399999999994</v>
      </c>
      <c r="O271" s="11">
        <v>0</v>
      </c>
      <c r="P271" s="11">
        <f t="shared" si="109"/>
        <v>0</v>
      </c>
      <c r="Q271" s="10">
        <f t="shared" si="110"/>
        <v>57725.14</v>
      </c>
    </row>
    <row r="272" spans="1:17" s="30" customFormat="1" ht="24.95" customHeight="1">
      <c r="A272" s="26" t="s">
        <v>224</v>
      </c>
      <c r="B272" s="27" t="s">
        <v>225</v>
      </c>
      <c r="C272" s="29">
        <f>+C265+C266+C267+C270+C271</f>
        <v>22280</v>
      </c>
      <c r="D272" s="29">
        <f t="shared" ref="D272:Q272" si="112">+D265+D266+D267+D270+D271</f>
        <v>25439</v>
      </c>
      <c r="E272" s="29">
        <f t="shared" si="112"/>
        <v>2088</v>
      </c>
      <c r="F272" s="29">
        <f t="shared" si="112"/>
        <v>2827</v>
      </c>
      <c r="G272" s="29">
        <f t="shared" si="112"/>
        <v>1637</v>
      </c>
      <c r="H272" s="29">
        <f t="shared" si="112"/>
        <v>819</v>
      </c>
      <c r="I272" s="29">
        <f t="shared" si="112"/>
        <v>3944</v>
      </c>
      <c r="J272" s="29">
        <f t="shared" si="112"/>
        <v>1588</v>
      </c>
      <c r="K272" s="29">
        <f t="shared" si="112"/>
        <v>0</v>
      </c>
      <c r="L272" s="29">
        <f t="shared" si="112"/>
        <v>29949</v>
      </c>
      <c r="M272" s="29">
        <f t="shared" si="112"/>
        <v>30673</v>
      </c>
      <c r="N272" s="29">
        <f t="shared" si="112"/>
        <v>14522.89</v>
      </c>
      <c r="O272" s="29">
        <f t="shared" si="112"/>
        <v>7724.5152400000006</v>
      </c>
      <c r="P272" s="29">
        <f t="shared" si="112"/>
        <v>0</v>
      </c>
      <c r="Q272" s="29">
        <f t="shared" si="112"/>
        <v>82869.405239999993</v>
      </c>
    </row>
    <row r="273" spans="1:17" s="30" customFormat="1" ht="24.95" customHeight="1">
      <c r="A273" s="25"/>
      <c r="B273" s="43" t="s">
        <v>244</v>
      </c>
      <c r="C273" s="11">
        <f>6743.74478+264.56778</f>
        <v>7008.3125600000003</v>
      </c>
      <c r="D273" s="11">
        <v>1683.41805</v>
      </c>
      <c r="E273" s="11"/>
      <c r="F273" s="11"/>
      <c r="G273" s="11"/>
      <c r="H273" s="11"/>
      <c r="I273" s="11"/>
      <c r="J273" s="11"/>
      <c r="K273" s="11"/>
      <c r="L273" s="10">
        <f t="shared" ref="L273:L285" si="113">C273+E273+G273+I273</f>
        <v>7008.3125600000003</v>
      </c>
      <c r="M273" s="10">
        <f t="shared" ref="M273:M285" si="114">D273+F273+H273+J273</f>
        <v>1683.41805</v>
      </c>
      <c r="N273" s="11">
        <v>10650.01418</v>
      </c>
      <c r="O273" s="11">
        <v>11139.139430000001</v>
      </c>
      <c r="P273" s="11">
        <f t="shared" si="109"/>
        <v>0</v>
      </c>
      <c r="Q273" s="10">
        <f t="shared" si="110"/>
        <v>30480.88422</v>
      </c>
    </row>
    <row r="274" spans="1:17" s="30" customFormat="1" ht="24.95" customHeight="1">
      <c r="A274" s="25"/>
      <c r="B274" s="43" t="s">
        <v>245</v>
      </c>
      <c r="C274" s="11">
        <v>500</v>
      </c>
      <c r="D274" s="11">
        <v>6</v>
      </c>
      <c r="E274" s="11"/>
      <c r="F274" s="11"/>
      <c r="G274" s="11"/>
      <c r="H274" s="11"/>
      <c r="I274" s="11"/>
      <c r="J274" s="11"/>
      <c r="K274" s="11"/>
      <c r="L274" s="10">
        <f t="shared" si="113"/>
        <v>500</v>
      </c>
      <c r="M274" s="10">
        <f t="shared" si="114"/>
        <v>6</v>
      </c>
      <c r="N274" s="44"/>
      <c r="O274" s="44"/>
      <c r="P274" s="11">
        <f t="shared" si="109"/>
        <v>0</v>
      </c>
      <c r="Q274" s="10">
        <f t="shared" si="110"/>
        <v>506</v>
      </c>
    </row>
    <row r="275" spans="1:17" s="30" customFormat="1" ht="24.95" customHeight="1">
      <c r="A275" s="25"/>
      <c r="B275" s="43" t="s">
        <v>246</v>
      </c>
      <c r="C275" s="11">
        <v>4919.3734599999998</v>
      </c>
      <c r="D275" s="11"/>
      <c r="E275" s="11"/>
      <c r="F275" s="11"/>
      <c r="G275" s="11"/>
      <c r="H275" s="11"/>
      <c r="I275" s="11"/>
      <c r="J275" s="11"/>
      <c r="K275" s="11"/>
      <c r="L275" s="10">
        <f t="shared" si="113"/>
        <v>4919.3734599999998</v>
      </c>
      <c r="M275" s="10">
        <f t="shared" si="114"/>
        <v>0</v>
      </c>
      <c r="N275" s="44"/>
      <c r="O275" s="44"/>
      <c r="P275" s="11">
        <f t="shared" si="109"/>
        <v>0</v>
      </c>
      <c r="Q275" s="10">
        <f t="shared" si="110"/>
        <v>4919.3734599999998</v>
      </c>
    </row>
    <row r="276" spans="1:17" s="30" customFormat="1" ht="24.95" customHeight="1">
      <c r="A276" s="25"/>
      <c r="B276" s="43" t="s">
        <v>247</v>
      </c>
      <c r="C276" s="11">
        <v>27</v>
      </c>
      <c r="D276" s="11"/>
      <c r="E276" s="11"/>
      <c r="F276" s="11"/>
      <c r="G276" s="11"/>
      <c r="H276" s="11"/>
      <c r="I276" s="11"/>
      <c r="J276" s="11"/>
      <c r="K276" s="11"/>
      <c r="L276" s="10">
        <f t="shared" si="113"/>
        <v>27</v>
      </c>
      <c r="M276" s="10">
        <f t="shared" si="114"/>
        <v>0</v>
      </c>
      <c r="N276" s="44"/>
      <c r="O276" s="44"/>
      <c r="P276" s="11">
        <f t="shared" si="109"/>
        <v>0</v>
      </c>
      <c r="Q276" s="10">
        <f t="shared" si="110"/>
        <v>27</v>
      </c>
    </row>
    <row r="277" spans="1:17" s="30" customFormat="1" ht="24.95" customHeight="1">
      <c r="A277" s="25"/>
      <c r="B277" s="43" t="s">
        <v>248</v>
      </c>
      <c r="C277" s="11">
        <v>142.04854</v>
      </c>
      <c r="D277" s="11"/>
      <c r="E277" s="11"/>
      <c r="F277" s="11"/>
      <c r="G277" s="11"/>
      <c r="H277" s="11"/>
      <c r="I277" s="11"/>
      <c r="J277" s="11"/>
      <c r="K277" s="11"/>
      <c r="L277" s="10">
        <f t="shared" si="113"/>
        <v>142.04854</v>
      </c>
      <c r="M277" s="10">
        <f t="shared" si="114"/>
        <v>0</v>
      </c>
      <c r="N277" s="44"/>
      <c r="O277" s="44"/>
      <c r="P277" s="11">
        <f t="shared" si="109"/>
        <v>0</v>
      </c>
      <c r="Q277" s="10">
        <f t="shared" si="110"/>
        <v>142.04854</v>
      </c>
    </row>
    <row r="278" spans="1:17" s="30" customFormat="1" ht="24.95" customHeight="1">
      <c r="A278" s="25"/>
      <c r="B278" s="43" t="s">
        <v>249</v>
      </c>
      <c r="C278" s="11">
        <v>0</v>
      </c>
      <c r="D278" s="11"/>
      <c r="E278" s="11"/>
      <c r="F278" s="11"/>
      <c r="G278" s="11"/>
      <c r="H278" s="11"/>
      <c r="I278" s="11"/>
      <c r="J278" s="11"/>
      <c r="K278" s="11"/>
      <c r="L278" s="10">
        <f t="shared" si="113"/>
        <v>0</v>
      </c>
      <c r="M278" s="10">
        <f t="shared" si="114"/>
        <v>0</v>
      </c>
      <c r="N278" s="44"/>
      <c r="O278" s="44"/>
      <c r="P278" s="11">
        <f t="shared" si="109"/>
        <v>0</v>
      </c>
      <c r="Q278" s="10">
        <f t="shared" si="110"/>
        <v>0</v>
      </c>
    </row>
    <row r="279" spans="1:17" s="30" customFormat="1" ht="24.95" customHeight="1">
      <c r="A279" s="25"/>
      <c r="B279" s="43" t="s">
        <v>250</v>
      </c>
      <c r="C279" s="11">
        <v>0</v>
      </c>
      <c r="D279" s="11"/>
      <c r="E279" s="11"/>
      <c r="F279" s="11"/>
      <c r="G279" s="11"/>
      <c r="H279" s="11"/>
      <c r="I279" s="11"/>
      <c r="J279" s="11"/>
      <c r="K279" s="11"/>
      <c r="L279" s="10">
        <f t="shared" si="113"/>
        <v>0</v>
      </c>
      <c r="M279" s="10">
        <f t="shared" si="114"/>
        <v>0</v>
      </c>
      <c r="N279" s="44"/>
      <c r="O279" s="44"/>
      <c r="P279" s="11">
        <f t="shared" si="109"/>
        <v>0</v>
      </c>
      <c r="Q279" s="10">
        <f t="shared" si="110"/>
        <v>0</v>
      </c>
    </row>
    <row r="280" spans="1:17" s="30" customFormat="1" ht="24.95" customHeight="1">
      <c r="A280" s="25"/>
      <c r="B280" s="43" t="s">
        <v>251</v>
      </c>
      <c r="C280" s="11">
        <v>400</v>
      </c>
      <c r="D280" s="11"/>
      <c r="E280" s="11"/>
      <c r="F280" s="11"/>
      <c r="G280" s="11"/>
      <c r="H280" s="11"/>
      <c r="I280" s="11"/>
      <c r="J280" s="11"/>
      <c r="K280" s="11"/>
      <c r="L280" s="10">
        <f t="shared" si="113"/>
        <v>400</v>
      </c>
      <c r="M280" s="10">
        <f t="shared" si="114"/>
        <v>0</v>
      </c>
      <c r="N280" s="44"/>
      <c r="O280" s="44"/>
      <c r="P280" s="11">
        <f t="shared" si="109"/>
        <v>0</v>
      </c>
      <c r="Q280" s="10">
        <f t="shared" si="110"/>
        <v>400</v>
      </c>
    </row>
    <row r="281" spans="1:17" s="30" customFormat="1" ht="24.95" customHeight="1">
      <c r="A281" s="25"/>
      <c r="B281" s="43" t="s">
        <v>252</v>
      </c>
      <c r="C281" s="11">
        <v>0</v>
      </c>
      <c r="D281" s="11"/>
      <c r="E281" s="11"/>
      <c r="F281" s="11"/>
      <c r="G281" s="11"/>
      <c r="H281" s="11"/>
      <c r="I281" s="11"/>
      <c r="J281" s="11"/>
      <c r="K281" s="11"/>
      <c r="L281" s="10">
        <f t="shared" si="113"/>
        <v>0</v>
      </c>
      <c r="M281" s="10">
        <f t="shared" si="114"/>
        <v>0</v>
      </c>
      <c r="N281" s="44"/>
      <c r="O281" s="44"/>
      <c r="P281" s="11">
        <f t="shared" si="109"/>
        <v>0</v>
      </c>
      <c r="Q281" s="10">
        <f t="shared" si="110"/>
        <v>0</v>
      </c>
    </row>
    <row r="282" spans="1:17" s="30" customFormat="1" ht="24.95" customHeight="1">
      <c r="A282" s="25"/>
      <c r="B282" s="43" t="s">
        <v>253</v>
      </c>
      <c r="C282" s="11">
        <v>0</v>
      </c>
      <c r="D282" s="11">
        <v>299.33710000000002</v>
      </c>
      <c r="E282" s="11"/>
      <c r="F282" s="11"/>
      <c r="G282" s="11"/>
      <c r="H282" s="11"/>
      <c r="I282" s="11"/>
      <c r="J282" s="11"/>
      <c r="K282" s="11"/>
      <c r="L282" s="10">
        <f t="shared" si="113"/>
        <v>0</v>
      </c>
      <c r="M282" s="10">
        <f t="shared" si="114"/>
        <v>299.33710000000002</v>
      </c>
      <c r="N282" s="44"/>
      <c r="O282" s="44"/>
      <c r="P282" s="11">
        <f t="shared" si="109"/>
        <v>0</v>
      </c>
      <c r="Q282" s="10">
        <f t="shared" si="110"/>
        <v>299.33710000000002</v>
      </c>
    </row>
    <row r="283" spans="1:17" s="30" customFormat="1" ht="24.95" customHeight="1">
      <c r="A283" s="25"/>
      <c r="B283" s="43" t="s">
        <v>254</v>
      </c>
      <c r="C283" s="11">
        <v>1600</v>
      </c>
      <c r="D283" s="11">
        <v>56.912640000000003</v>
      </c>
      <c r="E283" s="11"/>
      <c r="F283" s="11"/>
      <c r="G283" s="11"/>
      <c r="H283" s="11"/>
      <c r="I283" s="11"/>
      <c r="J283" s="11"/>
      <c r="K283" s="11"/>
      <c r="L283" s="10">
        <f t="shared" si="113"/>
        <v>1600</v>
      </c>
      <c r="M283" s="10">
        <f t="shared" si="114"/>
        <v>56.912640000000003</v>
      </c>
      <c r="N283" s="44"/>
      <c r="O283" s="44"/>
      <c r="P283" s="11">
        <f t="shared" si="109"/>
        <v>0</v>
      </c>
      <c r="Q283" s="10">
        <f t="shared" si="110"/>
        <v>1656.91264</v>
      </c>
    </row>
    <row r="284" spans="1:17" s="30" customFormat="1" ht="24.95" customHeight="1">
      <c r="A284" s="25"/>
      <c r="B284" s="43" t="s">
        <v>255</v>
      </c>
      <c r="C284" s="11">
        <v>1300</v>
      </c>
      <c r="D284" s="11">
        <v>0</v>
      </c>
      <c r="E284" s="11"/>
      <c r="F284" s="11"/>
      <c r="G284" s="11"/>
      <c r="H284" s="11"/>
      <c r="I284" s="11"/>
      <c r="J284" s="11"/>
      <c r="K284" s="11"/>
      <c r="L284" s="10">
        <f t="shared" si="113"/>
        <v>1300</v>
      </c>
      <c r="M284" s="10">
        <f t="shared" si="114"/>
        <v>0</v>
      </c>
      <c r="N284" s="44"/>
      <c r="O284" s="44"/>
      <c r="P284" s="11">
        <f t="shared" si="109"/>
        <v>0</v>
      </c>
      <c r="Q284" s="10">
        <f t="shared" si="110"/>
        <v>1300</v>
      </c>
    </row>
    <row r="285" spans="1:17" s="30" customFormat="1" ht="24.95" customHeight="1">
      <c r="A285" s="25"/>
      <c r="B285" s="43" t="s">
        <v>256</v>
      </c>
      <c r="C285" s="11">
        <v>1805.5</v>
      </c>
      <c r="D285" s="11">
        <v>2</v>
      </c>
      <c r="E285" s="11"/>
      <c r="F285" s="11"/>
      <c r="G285" s="11"/>
      <c r="H285" s="11"/>
      <c r="I285" s="11"/>
      <c r="J285" s="11"/>
      <c r="K285" s="11"/>
      <c r="L285" s="10">
        <f t="shared" si="113"/>
        <v>1805.5</v>
      </c>
      <c r="M285" s="10">
        <f t="shared" si="114"/>
        <v>2</v>
      </c>
      <c r="N285" s="44"/>
      <c r="O285" s="44"/>
      <c r="P285" s="11">
        <f t="shared" si="109"/>
        <v>0</v>
      </c>
      <c r="Q285" s="10">
        <f t="shared" si="110"/>
        <v>1807.5</v>
      </c>
    </row>
    <row r="286" spans="1:17" s="30" customFormat="1" ht="24.95" customHeight="1">
      <c r="A286" s="26"/>
      <c r="B286" s="27" t="s">
        <v>257</v>
      </c>
      <c r="C286" s="29">
        <f>SUM(C273:C285)</f>
        <v>17702.234560000001</v>
      </c>
      <c r="D286" s="29">
        <f t="shared" ref="D286:Q286" si="115">SUM(D273:D285)</f>
        <v>2047.66779</v>
      </c>
      <c r="E286" s="29">
        <f t="shared" si="115"/>
        <v>0</v>
      </c>
      <c r="F286" s="29">
        <f t="shared" si="115"/>
        <v>0</v>
      </c>
      <c r="G286" s="29">
        <f t="shared" si="115"/>
        <v>0</v>
      </c>
      <c r="H286" s="29">
        <f t="shared" si="115"/>
        <v>0</v>
      </c>
      <c r="I286" s="29">
        <f t="shared" si="115"/>
        <v>0</v>
      </c>
      <c r="J286" s="29">
        <f t="shared" si="115"/>
        <v>0</v>
      </c>
      <c r="K286" s="29">
        <f t="shared" si="115"/>
        <v>0</v>
      </c>
      <c r="L286" s="29">
        <f t="shared" si="115"/>
        <v>17702.234560000001</v>
      </c>
      <c r="M286" s="29">
        <f t="shared" si="115"/>
        <v>2047.66779</v>
      </c>
      <c r="N286" s="29">
        <f t="shared" si="115"/>
        <v>10650.01418</v>
      </c>
      <c r="O286" s="29">
        <f t="shared" si="115"/>
        <v>11139.139430000001</v>
      </c>
      <c r="P286" s="29">
        <f t="shared" si="115"/>
        <v>0</v>
      </c>
      <c r="Q286" s="29">
        <f t="shared" si="115"/>
        <v>41539.055960000005</v>
      </c>
    </row>
    <row r="287" spans="1:17" ht="24.95" customHeight="1">
      <c r="A287" s="16">
        <v>1</v>
      </c>
      <c r="B287" s="17" t="s">
        <v>226</v>
      </c>
      <c r="C287" s="11">
        <v>392</v>
      </c>
      <c r="D287" s="10">
        <v>12.05</v>
      </c>
      <c r="E287" s="10">
        <v>0</v>
      </c>
      <c r="F287" s="10">
        <v>0</v>
      </c>
      <c r="G287" s="10">
        <v>0</v>
      </c>
      <c r="H287" s="10">
        <v>0</v>
      </c>
      <c r="I287" s="10">
        <v>0</v>
      </c>
      <c r="J287" s="11">
        <v>0</v>
      </c>
      <c r="K287" s="11"/>
      <c r="L287" s="10">
        <f t="shared" ref="L287:L302" si="116">C287+E287+G287+I287</f>
        <v>392</v>
      </c>
      <c r="M287" s="10">
        <f t="shared" ref="M287:M302" si="117">D287+F287+H287+J287</f>
        <v>12.05</v>
      </c>
      <c r="N287" s="10">
        <v>430.52</v>
      </c>
      <c r="O287" s="11">
        <v>62.4</v>
      </c>
      <c r="P287" s="11">
        <f t="shared" si="109"/>
        <v>0</v>
      </c>
      <c r="Q287" s="10">
        <f t="shared" si="110"/>
        <v>896.96999999999991</v>
      </c>
    </row>
    <row r="288" spans="1:17" ht="24.95" customHeight="1">
      <c r="A288" s="16">
        <v>2</v>
      </c>
      <c r="B288" s="17" t="s">
        <v>227</v>
      </c>
      <c r="C288" s="11">
        <v>802.42</v>
      </c>
      <c r="D288" s="10">
        <v>451.22220999999996</v>
      </c>
      <c r="E288" s="10">
        <v>0</v>
      </c>
      <c r="F288" s="10">
        <v>0</v>
      </c>
      <c r="G288" s="10">
        <f>216.759997+20</f>
        <v>236.759997</v>
      </c>
      <c r="H288" s="10">
        <v>0</v>
      </c>
      <c r="I288" s="10">
        <v>335.95</v>
      </c>
      <c r="J288" s="11">
        <v>66.17</v>
      </c>
      <c r="K288" s="11"/>
      <c r="L288" s="10">
        <f t="shared" si="116"/>
        <v>1375.129997</v>
      </c>
      <c r="M288" s="10">
        <f t="shared" si="117"/>
        <v>517.39220999999998</v>
      </c>
      <c r="N288" s="10">
        <v>11900.29</v>
      </c>
      <c r="O288" s="11">
        <v>0</v>
      </c>
      <c r="P288" s="11">
        <f t="shared" si="109"/>
        <v>0</v>
      </c>
      <c r="Q288" s="10">
        <f t="shared" si="110"/>
        <v>13792.812207000001</v>
      </c>
    </row>
    <row r="289" spans="1:17" ht="24.95" customHeight="1">
      <c r="A289" s="16">
        <v>3</v>
      </c>
      <c r="B289" s="17" t="s">
        <v>228</v>
      </c>
      <c r="C289" s="11">
        <v>641.21</v>
      </c>
      <c r="D289" s="10">
        <v>198.17</v>
      </c>
      <c r="E289" s="10">
        <v>0</v>
      </c>
      <c r="F289" s="10">
        <v>0</v>
      </c>
      <c r="G289" s="10">
        <f>171.759997+25</f>
        <v>196.759997</v>
      </c>
      <c r="H289" s="10">
        <v>111.5</v>
      </c>
      <c r="I289" s="10">
        <v>263.95</v>
      </c>
      <c r="J289" s="11">
        <v>84.17</v>
      </c>
      <c r="K289" s="11"/>
      <c r="L289" s="10">
        <f t="shared" si="116"/>
        <v>1101.919997</v>
      </c>
      <c r="M289" s="10">
        <f t="shared" si="117"/>
        <v>393.84</v>
      </c>
      <c r="N289" s="10">
        <v>7282.61</v>
      </c>
      <c r="O289" s="11">
        <v>41.303609999999999</v>
      </c>
      <c r="P289" s="11">
        <f t="shared" si="109"/>
        <v>0</v>
      </c>
      <c r="Q289" s="10">
        <f t="shared" si="110"/>
        <v>8819.6736070000006</v>
      </c>
    </row>
    <row r="290" spans="1:17" ht="24.95" customHeight="1">
      <c r="A290" s="16">
        <v>4</v>
      </c>
      <c r="B290" s="17" t="s">
        <v>229</v>
      </c>
      <c r="C290" s="11">
        <v>845.92</v>
      </c>
      <c r="D290" s="10">
        <v>344.22</v>
      </c>
      <c r="E290" s="10">
        <v>0</v>
      </c>
      <c r="F290" s="10">
        <v>0</v>
      </c>
      <c r="G290" s="10">
        <v>65.760000000000005</v>
      </c>
      <c r="H290" s="10">
        <v>0</v>
      </c>
      <c r="I290" s="10">
        <v>213.95</v>
      </c>
      <c r="J290" s="11">
        <v>0</v>
      </c>
      <c r="K290" s="11"/>
      <c r="L290" s="10">
        <f t="shared" si="116"/>
        <v>1125.6299999999999</v>
      </c>
      <c r="M290" s="10">
        <f t="shared" si="117"/>
        <v>344.22</v>
      </c>
      <c r="N290" s="10">
        <v>12664.21233</v>
      </c>
      <c r="O290" s="11">
        <v>87.78</v>
      </c>
      <c r="P290" s="11">
        <f t="shared" si="109"/>
        <v>0</v>
      </c>
      <c r="Q290" s="10">
        <f t="shared" si="110"/>
        <v>14221.842330000001</v>
      </c>
    </row>
    <row r="291" spans="1:17" ht="24.95" customHeight="1">
      <c r="A291" s="16">
        <v>5</v>
      </c>
      <c r="B291" s="17" t="s">
        <v>230</v>
      </c>
      <c r="C291" s="11">
        <v>594.41999999999996</v>
      </c>
      <c r="D291" s="10">
        <v>444.22</v>
      </c>
      <c r="E291" s="10">
        <v>0</v>
      </c>
      <c r="F291" s="10">
        <v>0</v>
      </c>
      <c r="G291" s="10">
        <v>186.759997</v>
      </c>
      <c r="H291" s="10">
        <v>177.5</v>
      </c>
      <c r="I291" s="10">
        <v>284.3</v>
      </c>
      <c r="J291" s="11">
        <v>54.17</v>
      </c>
      <c r="K291" s="11"/>
      <c r="L291" s="10">
        <f t="shared" si="116"/>
        <v>1065.4799969999999</v>
      </c>
      <c r="M291" s="10">
        <f t="shared" si="117"/>
        <v>675.89</v>
      </c>
      <c r="N291" s="10">
        <v>7667.3264500000014</v>
      </c>
      <c r="O291" s="11">
        <v>0</v>
      </c>
      <c r="P291" s="11">
        <f t="shared" si="109"/>
        <v>0</v>
      </c>
      <c r="Q291" s="10">
        <f t="shared" si="110"/>
        <v>9408.6964470000021</v>
      </c>
    </row>
    <row r="292" spans="1:17" ht="24.95" customHeight="1">
      <c r="A292" s="16">
        <v>6</v>
      </c>
      <c r="B292" s="17" t="s">
        <v>231</v>
      </c>
      <c r="C292" s="11">
        <v>504.44</v>
      </c>
      <c r="D292" s="10">
        <v>150.24</v>
      </c>
      <c r="E292" s="10">
        <v>0</v>
      </c>
      <c r="F292" s="10">
        <v>0</v>
      </c>
      <c r="G292" s="10">
        <f>136.759997+35</f>
        <v>171.759997</v>
      </c>
      <c r="H292" s="10">
        <v>66</v>
      </c>
      <c r="I292" s="10">
        <v>283.95</v>
      </c>
      <c r="J292" s="11">
        <v>153.15</v>
      </c>
      <c r="K292" s="11"/>
      <c r="L292" s="10">
        <f t="shared" si="116"/>
        <v>960.14999699999998</v>
      </c>
      <c r="M292" s="10">
        <f t="shared" si="117"/>
        <v>369.39</v>
      </c>
      <c r="N292" s="10">
        <v>8596.3086800000001</v>
      </c>
      <c r="O292" s="11">
        <v>0</v>
      </c>
      <c r="P292" s="11">
        <f t="shared" si="109"/>
        <v>0</v>
      </c>
      <c r="Q292" s="10">
        <f t="shared" si="110"/>
        <v>9925.848677</v>
      </c>
    </row>
    <row r="293" spans="1:17" ht="24.95" customHeight="1">
      <c r="A293" s="16">
        <v>7</v>
      </c>
      <c r="B293" s="17" t="s">
        <v>232</v>
      </c>
      <c r="C293" s="11">
        <v>0</v>
      </c>
      <c r="D293" s="10">
        <v>0</v>
      </c>
      <c r="E293" s="10">
        <v>991.5</v>
      </c>
      <c r="F293" s="10">
        <v>132</v>
      </c>
      <c r="G293" s="10">
        <v>150</v>
      </c>
      <c r="H293" s="10">
        <v>0</v>
      </c>
      <c r="I293" s="10">
        <v>0</v>
      </c>
      <c r="J293" s="11">
        <v>0</v>
      </c>
      <c r="K293" s="11"/>
      <c r="L293" s="10">
        <f t="shared" si="116"/>
        <v>1141.5</v>
      </c>
      <c r="M293" s="10">
        <f t="shared" si="117"/>
        <v>132</v>
      </c>
      <c r="N293" s="10">
        <v>8256.5</v>
      </c>
      <c r="O293" s="11">
        <v>0</v>
      </c>
      <c r="P293" s="11">
        <f t="shared" si="109"/>
        <v>0</v>
      </c>
      <c r="Q293" s="10">
        <f t="shared" si="110"/>
        <v>9530</v>
      </c>
    </row>
    <row r="294" spans="1:17" ht="24.95" customHeight="1">
      <c r="A294" s="16">
        <v>8</v>
      </c>
      <c r="B294" s="17" t="s">
        <v>233</v>
      </c>
      <c r="C294" s="11">
        <v>0</v>
      </c>
      <c r="D294" s="10">
        <v>0</v>
      </c>
      <c r="E294" s="10">
        <v>991.5</v>
      </c>
      <c r="F294" s="10">
        <v>132</v>
      </c>
      <c r="G294" s="10">
        <v>300</v>
      </c>
      <c r="H294" s="10">
        <v>0</v>
      </c>
      <c r="I294" s="10">
        <v>0</v>
      </c>
      <c r="J294" s="11">
        <v>0</v>
      </c>
      <c r="K294" s="11"/>
      <c r="L294" s="10">
        <f t="shared" si="116"/>
        <v>1291.5</v>
      </c>
      <c r="M294" s="10">
        <f t="shared" si="117"/>
        <v>132</v>
      </c>
      <c r="N294" s="10">
        <v>8285.7900000000009</v>
      </c>
      <c r="O294" s="11">
        <v>0</v>
      </c>
      <c r="P294" s="11">
        <f t="shared" si="109"/>
        <v>0</v>
      </c>
      <c r="Q294" s="10">
        <f t="shared" si="110"/>
        <v>9709.2900000000009</v>
      </c>
    </row>
    <row r="295" spans="1:17" ht="24.95" customHeight="1">
      <c r="A295" s="16">
        <v>9</v>
      </c>
      <c r="B295" s="17" t="s">
        <v>234</v>
      </c>
      <c r="C295" s="11">
        <v>694.42</v>
      </c>
      <c r="D295" s="10">
        <v>601.22</v>
      </c>
      <c r="E295" s="10">
        <v>0</v>
      </c>
      <c r="F295" s="10">
        <v>0</v>
      </c>
      <c r="G295" s="10">
        <f>367.92+50</f>
        <v>417.92</v>
      </c>
      <c r="H295" s="10">
        <v>98</v>
      </c>
      <c r="I295" s="10">
        <v>0</v>
      </c>
      <c r="J295" s="11">
        <v>0</v>
      </c>
      <c r="K295" s="11"/>
      <c r="L295" s="10">
        <f t="shared" si="116"/>
        <v>1112.3399999999999</v>
      </c>
      <c r="M295" s="10">
        <f t="shared" si="117"/>
        <v>699.22</v>
      </c>
      <c r="N295" s="10">
        <v>12340.79946</v>
      </c>
      <c r="O295" s="11">
        <v>21</v>
      </c>
      <c r="P295" s="11">
        <f t="shared" si="109"/>
        <v>0</v>
      </c>
      <c r="Q295" s="10">
        <f t="shared" si="110"/>
        <v>14173.35946</v>
      </c>
    </row>
    <row r="296" spans="1:17" ht="24.95" customHeight="1">
      <c r="A296" s="16">
        <v>10</v>
      </c>
      <c r="B296" s="17" t="s">
        <v>235</v>
      </c>
      <c r="C296" s="11">
        <v>720.42</v>
      </c>
      <c r="D296" s="10">
        <v>601.22</v>
      </c>
      <c r="E296" s="10">
        <v>0</v>
      </c>
      <c r="F296" s="10">
        <v>0</v>
      </c>
      <c r="G296" s="10">
        <f>336.759997+20</f>
        <v>356.759997</v>
      </c>
      <c r="H296" s="10">
        <v>0</v>
      </c>
      <c r="I296" s="10">
        <v>0</v>
      </c>
      <c r="J296" s="11">
        <v>0</v>
      </c>
      <c r="K296" s="11"/>
      <c r="L296" s="10">
        <f t="shared" si="116"/>
        <v>1077.179997</v>
      </c>
      <c r="M296" s="10">
        <f t="shared" si="117"/>
        <v>601.22</v>
      </c>
      <c r="N296" s="10">
        <v>12584.64</v>
      </c>
      <c r="O296" s="11">
        <v>37.85</v>
      </c>
      <c r="P296" s="11">
        <f t="shared" si="109"/>
        <v>0</v>
      </c>
      <c r="Q296" s="10">
        <f t="shared" si="110"/>
        <v>14300.889997</v>
      </c>
    </row>
    <row r="297" spans="1:17" ht="24.95" customHeight="1">
      <c r="A297" s="16">
        <v>11</v>
      </c>
      <c r="B297" s="17" t="s">
        <v>236</v>
      </c>
      <c r="C297" s="11">
        <v>704.42</v>
      </c>
      <c r="D297" s="10">
        <v>554.22</v>
      </c>
      <c r="E297" s="10">
        <v>0</v>
      </c>
      <c r="F297" s="10">
        <v>0</v>
      </c>
      <c r="G297" s="10">
        <f>86.759997+200</f>
        <v>286.759997</v>
      </c>
      <c r="H297" s="10">
        <v>60</v>
      </c>
      <c r="I297" s="10">
        <v>343.95</v>
      </c>
      <c r="J297" s="11">
        <v>170.17</v>
      </c>
      <c r="K297" s="11"/>
      <c r="L297" s="10">
        <f t="shared" si="116"/>
        <v>1335.129997</v>
      </c>
      <c r="M297" s="10">
        <f t="shared" si="117"/>
        <v>784.39</v>
      </c>
      <c r="N297" s="10">
        <v>12060.98</v>
      </c>
      <c r="O297" s="11">
        <v>142.75000000000003</v>
      </c>
      <c r="P297" s="11">
        <f t="shared" si="109"/>
        <v>0</v>
      </c>
      <c r="Q297" s="10">
        <f t="shared" si="110"/>
        <v>14323.249996999999</v>
      </c>
    </row>
    <row r="298" spans="1:17" ht="24.95" customHeight="1">
      <c r="A298" s="16">
        <v>12</v>
      </c>
      <c r="B298" s="17" t="s">
        <v>237</v>
      </c>
      <c r="C298" s="11">
        <v>504.42</v>
      </c>
      <c r="D298" s="10">
        <v>244.22</v>
      </c>
      <c r="E298" s="10">
        <v>0</v>
      </c>
      <c r="F298" s="10">
        <v>0</v>
      </c>
      <c r="G298" s="10">
        <v>116.759997</v>
      </c>
      <c r="H298" s="10">
        <v>12</v>
      </c>
      <c r="I298" s="10">
        <v>313.95</v>
      </c>
      <c r="J298" s="11">
        <v>84.17</v>
      </c>
      <c r="K298" s="11"/>
      <c r="L298" s="10">
        <f t="shared" si="116"/>
        <v>935.129997</v>
      </c>
      <c r="M298" s="10">
        <f t="shared" si="117"/>
        <v>340.39000000000004</v>
      </c>
      <c r="N298" s="10">
        <v>8233.3459399999992</v>
      </c>
      <c r="O298" s="11">
        <v>71.675089999999997</v>
      </c>
      <c r="P298" s="11">
        <f t="shared" si="109"/>
        <v>0</v>
      </c>
      <c r="Q298" s="10">
        <f t="shared" si="110"/>
        <v>9580.5410269999993</v>
      </c>
    </row>
    <row r="299" spans="1:17" ht="24.95" customHeight="1">
      <c r="A299" s="16">
        <v>13</v>
      </c>
      <c r="B299" s="17" t="s">
        <v>238</v>
      </c>
      <c r="C299" s="11">
        <v>427.32</v>
      </c>
      <c r="D299" s="10">
        <v>0</v>
      </c>
      <c r="E299" s="10">
        <v>0</v>
      </c>
      <c r="F299" s="10">
        <v>0</v>
      </c>
      <c r="G299" s="10">
        <v>0</v>
      </c>
      <c r="H299" s="10">
        <v>0</v>
      </c>
      <c r="I299" s="10">
        <v>0</v>
      </c>
      <c r="J299" s="11">
        <v>0</v>
      </c>
      <c r="K299" s="11"/>
      <c r="L299" s="10">
        <f t="shared" si="116"/>
        <v>427.32</v>
      </c>
      <c r="M299" s="10">
        <f t="shared" si="117"/>
        <v>0</v>
      </c>
      <c r="N299" s="10"/>
      <c r="O299" s="11"/>
      <c r="P299" s="11">
        <f t="shared" si="109"/>
        <v>0</v>
      </c>
      <c r="Q299" s="10">
        <f t="shared" si="110"/>
        <v>427.32</v>
      </c>
    </row>
    <row r="300" spans="1:17" ht="24.95" customHeight="1">
      <c r="A300" s="16">
        <v>14</v>
      </c>
      <c r="B300" s="17" t="s">
        <v>239</v>
      </c>
      <c r="C300" s="11">
        <v>502</v>
      </c>
      <c r="D300" s="10">
        <v>0</v>
      </c>
      <c r="E300" s="10">
        <v>20</v>
      </c>
      <c r="F300" s="10">
        <v>33</v>
      </c>
      <c r="G300" s="10">
        <v>33</v>
      </c>
      <c r="H300" s="10">
        <v>16</v>
      </c>
      <c r="I300" s="10">
        <v>0</v>
      </c>
      <c r="J300" s="11">
        <v>0</v>
      </c>
      <c r="K300" s="11"/>
      <c r="L300" s="10">
        <f t="shared" si="116"/>
        <v>555</v>
      </c>
      <c r="M300" s="10">
        <f t="shared" si="117"/>
        <v>49</v>
      </c>
      <c r="N300" s="10"/>
      <c r="O300" s="11"/>
      <c r="P300" s="11">
        <f t="shared" si="109"/>
        <v>0</v>
      </c>
      <c r="Q300" s="10">
        <f t="shared" si="110"/>
        <v>604</v>
      </c>
    </row>
    <row r="301" spans="1:17" ht="24.95" customHeight="1">
      <c r="A301" s="16">
        <v>15</v>
      </c>
      <c r="B301" s="17" t="s">
        <v>240</v>
      </c>
      <c r="C301" s="11">
        <v>66.39</v>
      </c>
      <c r="D301" s="10">
        <v>0</v>
      </c>
      <c r="E301" s="10">
        <v>0</v>
      </c>
      <c r="F301" s="10">
        <v>0</v>
      </c>
      <c r="G301" s="10">
        <v>0</v>
      </c>
      <c r="H301" s="10">
        <v>0</v>
      </c>
      <c r="I301" s="10">
        <v>0</v>
      </c>
      <c r="J301" s="11">
        <v>0</v>
      </c>
      <c r="K301" s="11"/>
      <c r="L301" s="10">
        <f t="shared" si="116"/>
        <v>66.39</v>
      </c>
      <c r="M301" s="10">
        <f t="shared" si="117"/>
        <v>0</v>
      </c>
      <c r="N301" s="10"/>
      <c r="O301" s="11"/>
      <c r="P301" s="11">
        <f t="shared" si="109"/>
        <v>0</v>
      </c>
      <c r="Q301" s="10">
        <f t="shared" si="110"/>
        <v>66.39</v>
      </c>
    </row>
    <row r="302" spans="1:17" ht="24.95" customHeight="1">
      <c r="A302" s="16">
        <v>16</v>
      </c>
      <c r="B302" s="6" t="s">
        <v>241</v>
      </c>
      <c r="C302" s="11">
        <v>10.199999999999999</v>
      </c>
      <c r="D302" s="10">
        <v>0</v>
      </c>
      <c r="E302" s="10">
        <v>0</v>
      </c>
      <c r="F302" s="10">
        <v>0</v>
      </c>
      <c r="G302" s="10">
        <v>0</v>
      </c>
      <c r="H302" s="10">
        <v>0</v>
      </c>
      <c r="I302" s="10">
        <v>0</v>
      </c>
      <c r="J302" s="11">
        <v>0</v>
      </c>
      <c r="K302" s="11"/>
      <c r="L302" s="10">
        <f t="shared" si="116"/>
        <v>10.199999999999999</v>
      </c>
      <c r="M302" s="10">
        <f t="shared" si="117"/>
        <v>0</v>
      </c>
      <c r="N302" s="10"/>
      <c r="O302" s="11"/>
      <c r="P302" s="11">
        <f t="shared" si="109"/>
        <v>0</v>
      </c>
      <c r="Q302" s="10">
        <f t="shared" si="110"/>
        <v>10.199999999999999</v>
      </c>
    </row>
    <row r="303" spans="1:17" s="30" customFormat="1" ht="33" customHeight="1">
      <c r="A303" s="26" t="s">
        <v>242</v>
      </c>
      <c r="B303" s="27" t="s">
        <v>243</v>
      </c>
      <c r="C303" s="29">
        <f>SUM(C287:C302)</f>
        <v>7410</v>
      </c>
      <c r="D303" s="29">
        <f t="shared" ref="D303:Q303" si="118">SUM(D287:D302)</f>
        <v>3601.0022100000001</v>
      </c>
      <c r="E303" s="29">
        <f t="shared" si="118"/>
        <v>2003</v>
      </c>
      <c r="F303" s="29">
        <f t="shared" si="118"/>
        <v>297</v>
      </c>
      <c r="G303" s="29">
        <f t="shared" si="118"/>
        <v>2518.9999790000002</v>
      </c>
      <c r="H303" s="29">
        <f t="shared" si="118"/>
        <v>541</v>
      </c>
      <c r="I303" s="29">
        <f t="shared" si="118"/>
        <v>2040</v>
      </c>
      <c r="J303" s="29">
        <f t="shared" si="118"/>
        <v>611.99999999999989</v>
      </c>
      <c r="K303" s="29">
        <f t="shared" si="118"/>
        <v>0</v>
      </c>
      <c r="L303" s="29">
        <f t="shared" si="118"/>
        <v>13971.999979</v>
      </c>
      <c r="M303" s="29">
        <f t="shared" si="118"/>
        <v>5051.0022100000006</v>
      </c>
      <c r="N303" s="29">
        <f t="shared" si="118"/>
        <v>110303.32286</v>
      </c>
      <c r="O303" s="29">
        <f t="shared" si="118"/>
        <v>464.75870000000003</v>
      </c>
      <c r="P303" s="29">
        <f t="shared" si="118"/>
        <v>0</v>
      </c>
      <c r="Q303" s="29">
        <f t="shared" si="118"/>
        <v>129791.08374900001</v>
      </c>
    </row>
    <row r="304" spans="1:17" ht="33" hidden="1" customHeight="1">
      <c r="A304" s="47"/>
      <c r="B304" s="48" t="s">
        <v>262</v>
      </c>
      <c r="C304" s="11">
        <v>0</v>
      </c>
      <c r="D304" s="11">
        <v>0</v>
      </c>
      <c r="E304" s="11">
        <v>0</v>
      </c>
      <c r="F304" s="11">
        <v>0</v>
      </c>
      <c r="G304" s="11">
        <v>0</v>
      </c>
      <c r="H304" s="11">
        <v>0</v>
      </c>
      <c r="I304" s="11">
        <v>0</v>
      </c>
      <c r="J304" s="11">
        <v>0</v>
      </c>
      <c r="K304" s="11"/>
      <c r="L304" s="10">
        <f t="shared" ref="L304" si="119">C304+E304+G304+I304</f>
        <v>0</v>
      </c>
      <c r="M304" s="10">
        <f t="shared" ref="M304" si="120">D304+F304+H304+J304</f>
        <v>0</v>
      </c>
      <c r="N304" s="10">
        <v>0.15822</v>
      </c>
      <c r="O304" s="10">
        <v>0</v>
      </c>
      <c r="P304" s="11">
        <f t="shared" si="109"/>
        <v>0</v>
      </c>
      <c r="Q304" s="10">
        <f t="shared" si="110"/>
        <v>0.15822</v>
      </c>
    </row>
    <row r="305" spans="1:17" s="30" customFormat="1" ht="27.75" customHeight="1">
      <c r="A305" s="35"/>
      <c r="B305" s="36" t="s">
        <v>265</v>
      </c>
      <c r="C305" s="28">
        <f>+C304+C303+C286+C272+C264+C242+C225+C186+C139+C93</f>
        <v>161916.63456000001</v>
      </c>
      <c r="D305" s="28">
        <f t="shared" ref="D305:Q305" si="121">+D304+D303+D286+D272+D264+D242+D225+D186+D139+D93</f>
        <v>80901.132710000005</v>
      </c>
      <c r="E305" s="28">
        <f t="shared" si="121"/>
        <v>21822</v>
      </c>
      <c r="F305" s="28">
        <f t="shared" si="121"/>
        <v>7455</v>
      </c>
      <c r="G305" s="28">
        <f t="shared" si="121"/>
        <v>10393.209978999999</v>
      </c>
      <c r="H305" s="28">
        <f t="shared" si="121"/>
        <v>2196</v>
      </c>
      <c r="I305" s="28">
        <f t="shared" si="121"/>
        <v>19290.88</v>
      </c>
      <c r="J305" s="28">
        <f t="shared" si="121"/>
        <v>5028.7999999999993</v>
      </c>
      <c r="K305" s="28">
        <f t="shared" si="121"/>
        <v>0</v>
      </c>
      <c r="L305" s="28">
        <f t="shared" si="121"/>
        <v>213422.72453900002</v>
      </c>
      <c r="M305" s="28">
        <f t="shared" si="121"/>
        <v>95580.932709999994</v>
      </c>
      <c r="N305" s="28">
        <f t="shared" si="121"/>
        <v>446942.00000000006</v>
      </c>
      <c r="O305" s="28">
        <f t="shared" si="121"/>
        <v>191996.50544000001</v>
      </c>
      <c r="P305" s="28">
        <f t="shared" si="121"/>
        <v>0</v>
      </c>
      <c r="Q305" s="28">
        <f t="shared" si="121"/>
        <v>947942.16268900014</v>
      </c>
    </row>
    <row r="306" spans="1:17" ht="20.100000000000001" customHeight="1">
      <c r="C306" s="40"/>
      <c r="D306" s="40"/>
      <c r="N306" s="45"/>
      <c r="O306" s="45"/>
      <c r="P306" s="45"/>
      <c r="Q306" s="46"/>
    </row>
    <row r="307" spans="1:17" ht="20.100000000000001" customHeight="1">
      <c r="O307" s="40"/>
      <c r="P307" s="40"/>
    </row>
    <row r="308" spans="1:17" ht="20.100000000000001" customHeight="1">
      <c r="N308" s="40"/>
      <c r="O308" s="45"/>
      <c r="P308" s="45"/>
    </row>
    <row r="309" spans="1:17" ht="20.100000000000001" customHeight="1">
      <c r="N309" s="45"/>
      <c r="O309" s="45"/>
      <c r="P309" s="45"/>
    </row>
  </sheetData>
  <sheetProtection password="CF6E" sheet="1" objects="1" scenarios="1" selectLockedCells="1" selectUnlockedCells="1"/>
  <autoFilter ref="A7:S306">
    <filterColumn colId="10"/>
    <filterColumn colId="15"/>
  </autoFilter>
  <mergeCells count="8">
    <mergeCell ref="N2:Q2"/>
    <mergeCell ref="L4:P4"/>
    <mergeCell ref="A2:B2"/>
    <mergeCell ref="C3:J3"/>
    <mergeCell ref="C4:D4"/>
    <mergeCell ref="E4:F4"/>
    <mergeCell ref="G4:H4"/>
    <mergeCell ref="I4:J4"/>
  </mergeCells>
  <conditionalFormatting sqref="C272:K286 D303:Q303 N272:O286 C10:Q10 C13:Q13 C16:Q16 C19:Q19 C28:Q28 C33:Q33 C37:Q37 C40:Q40 C43:Q43 C47:Q47 C52:Q52 C55:Q55 C59:Q59 C62:Q62 C67:Q67 C70:Q70 C73:Q73 C76:Q76 C80:Q80 C84:Q84 C87:Q87 C90:Q90 C97:Q97 C102:Q102 C105:Q105 C108:Q108 C111:Q111 C114:Q114 C117:Q117 C121:Q121 C126:Q126 C129:Q129 C143:Q143 C146:Q146 C149:Q149 C159:Q159 C163:Q163 C167:Q167 C171:Q171 C176:Q176 C181:Q181 C188:Q188 C192:Q192 C196:Q196 C206:Q206 C210:Q210 C214:Q214 C218:Q218 C222:Q222 C228:Q228 C236:Q236 C240:Q240 C250:Q250 C255:Q255 C258:Q258 C262:Q262 C270:Q270 C93:Q93 C138:Q139 C185:Q186 C225:Q225 C242:Q242 C264:Q264 D272:Q272 D286:Q286 C303:K304">
    <cfRule type="containsText" dxfId="0" priority="6" operator="containsText" text="00.000">
      <formula>NOT(ISERROR(SEARCH("00.000",C10)))</formula>
    </cfRule>
  </conditionalFormatting>
  <printOptions horizontalCentered="1" gridLines="1"/>
  <pageMargins left="0" right="0" top="0.511811023622047" bottom="0.511811023622047" header="0.31496062992126" footer="0.31496062992126"/>
  <pageSetup paperSize="9" scale="30" orientation="portrait" r:id="rId1"/>
  <rowBreaks count="11" manualBreakCount="11">
    <brk id="28" max="16" man="1"/>
    <brk id="47" max="16" man="1"/>
    <brk id="67" max="16" man="1"/>
    <brk id="84" max="16" man="1"/>
    <brk id="102" max="16" man="1"/>
    <brk id="143" max="16" man="1"/>
    <brk id="159" max="16" man="1"/>
    <brk id="186" max="16" man="1"/>
    <brk id="206" max="16" man="1"/>
    <brk id="242" max="16" man="1"/>
    <brk id="264" max="1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RE 2025-26 Institute wise</vt:lpstr>
      <vt:lpstr>'RE 2025-26 Institute wise'!Print_Area</vt:lpstr>
      <vt:lpstr>'RE 2025-26 Institute wise'!Print_Titles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 ar</dc:creator>
  <cp:lastModifiedBy>Admin</cp:lastModifiedBy>
  <cp:lastPrinted>2026-04-06T05:16:38Z</cp:lastPrinted>
  <dcterms:created xsi:type="dcterms:W3CDTF">2026-03-16T09:30:09Z</dcterms:created>
  <dcterms:modified xsi:type="dcterms:W3CDTF">2026-05-27T08:54:39Z</dcterms:modified>
</cp:coreProperties>
</file>